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RUSAN\STUDENTS\2022\FILZA ROHOLESI\191122\DATA\"/>
    </mc:Choice>
  </mc:AlternateContent>
  <xr:revisionPtr revIDLastSave="0" documentId="13_ncr:1_{16CE6A74-F26F-4901-A766-B4862B9F15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HBK 1" sheetId="5" r:id="rId1"/>
    <sheet name="HHBK 2" sheetId="16" r:id="rId2"/>
    <sheet name="HHBK 3" sheetId="4" r:id="rId3"/>
    <sheet name="Pinus 1" sheetId="13" r:id="rId4"/>
    <sheet name="Pinus 2" sheetId="1" r:id="rId5"/>
    <sheet name="Pinus 3" sheetId="10" r:id="rId6"/>
    <sheet name="HHK 1" sheetId="7" r:id="rId7"/>
    <sheet name="HHK 2" sheetId="8" r:id="rId8"/>
    <sheet name="HHK 3" sheetId="9" r:id="rId9"/>
    <sheet name="Semak 1" sheetId="3" r:id="rId10"/>
    <sheet name="Semak 2" sheetId="12" r:id="rId11"/>
    <sheet name="Semak 3" sheetId="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3" l="1"/>
  <c r="G35" i="13"/>
  <c r="G36" i="13" s="1"/>
  <c r="E36" i="13"/>
  <c r="G34" i="13"/>
  <c r="I24" i="13"/>
  <c r="E35" i="13"/>
  <c r="E7" i="13"/>
  <c r="E6" i="13"/>
  <c r="E5" i="13"/>
  <c r="E4" i="13"/>
  <c r="F4" i="13"/>
  <c r="I30" i="13"/>
  <c r="E41" i="13"/>
  <c r="E40" i="13"/>
  <c r="E52" i="16" l="1"/>
  <c r="D52" i="16"/>
  <c r="D51" i="16"/>
  <c r="E51" i="16" s="1"/>
  <c r="F50" i="16" s="1"/>
  <c r="E50" i="16"/>
  <c r="D50" i="16"/>
  <c r="F49" i="16"/>
  <c r="E49" i="16"/>
  <c r="D49" i="16"/>
  <c r="E48" i="16"/>
  <c r="F48" i="16" s="1"/>
  <c r="D48" i="16"/>
  <c r="E47" i="16"/>
  <c r="D47" i="16"/>
  <c r="F46" i="16"/>
  <c r="E46" i="16"/>
  <c r="D46" i="16"/>
  <c r="E45" i="16"/>
  <c r="F44" i="16" s="1"/>
  <c r="E44" i="16"/>
  <c r="D44" i="16"/>
  <c r="Q43" i="16"/>
  <c r="F43" i="16"/>
  <c r="E43" i="16"/>
  <c r="D43" i="16"/>
  <c r="F42" i="16"/>
  <c r="E42" i="16"/>
  <c r="D42" i="16"/>
  <c r="E41" i="16"/>
  <c r="F41" i="16" s="1"/>
  <c r="D41" i="16"/>
  <c r="E40" i="16"/>
  <c r="D40" i="16"/>
  <c r="E39" i="16"/>
  <c r="D39" i="16"/>
  <c r="D38" i="16"/>
  <c r="E38" i="16" s="1"/>
  <c r="F38" i="16" s="1"/>
  <c r="D37" i="16"/>
  <c r="E37" i="16" s="1"/>
  <c r="E36" i="16"/>
  <c r="F36" i="16" s="1"/>
  <c r="D36" i="16"/>
  <c r="D35" i="16"/>
  <c r="E35" i="16" s="1"/>
  <c r="F35" i="16" s="1"/>
  <c r="D34" i="16"/>
  <c r="E34" i="16" s="1"/>
  <c r="D33" i="16"/>
  <c r="E33" i="16" s="1"/>
  <c r="F33" i="16" s="1"/>
  <c r="E32" i="16"/>
  <c r="D31" i="16"/>
  <c r="E31" i="16" s="1"/>
  <c r="F31" i="16" s="1"/>
  <c r="D30" i="16"/>
  <c r="E30" i="16" s="1"/>
  <c r="D29" i="16"/>
  <c r="E29" i="16" s="1"/>
  <c r="D28" i="16"/>
  <c r="E28" i="16" s="1"/>
  <c r="E27" i="16"/>
  <c r="D27" i="16"/>
  <c r="D26" i="16"/>
  <c r="E26" i="16" s="1"/>
  <c r="D25" i="16"/>
  <c r="E25" i="16" s="1"/>
  <c r="F24" i="16"/>
  <c r="E24" i="16"/>
  <c r="D24" i="16"/>
  <c r="E23" i="16"/>
  <c r="F23" i="16" s="1"/>
  <c r="D23" i="16"/>
  <c r="D22" i="16"/>
  <c r="E22" i="16" s="1"/>
  <c r="F22" i="16" s="1"/>
  <c r="D21" i="16"/>
  <c r="E21" i="16" s="1"/>
  <c r="F20" i="16"/>
  <c r="E20" i="16"/>
  <c r="D20" i="16"/>
  <c r="E19" i="16"/>
  <c r="F19" i="16" s="1"/>
  <c r="D19" i="16"/>
  <c r="E18" i="16"/>
  <c r="F18" i="16" s="1"/>
  <c r="E17" i="16"/>
  <c r="D17" i="16"/>
  <c r="F16" i="16"/>
  <c r="E16" i="16"/>
  <c r="D16" i="16"/>
  <c r="D15" i="16"/>
  <c r="E15" i="16" s="1"/>
  <c r="F15" i="16" s="1"/>
  <c r="D14" i="16"/>
  <c r="E14" i="16" s="1"/>
  <c r="F13" i="16"/>
  <c r="E13" i="16"/>
  <c r="D13" i="16"/>
  <c r="E12" i="16"/>
  <c r="D12" i="16"/>
  <c r="E11" i="16"/>
  <c r="D11" i="16"/>
  <c r="F10" i="16"/>
  <c r="E10" i="16"/>
  <c r="D10" i="16"/>
  <c r="D9" i="16"/>
  <c r="E9" i="16" s="1"/>
  <c r="E8" i="16"/>
  <c r="D8" i="16"/>
  <c r="E7" i="16"/>
  <c r="F7" i="16" s="1"/>
  <c r="D7" i="16"/>
  <c r="D6" i="16"/>
  <c r="E6" i="16" s="1"/>
  <c r="H26" i="16" s="1"/>
  <c r="I10" i="16" l="1"/>
  <c r="I12" i="16"/>
  <c r="I23" i="16"/>
  <c r="J24" i="16"/>
  <c r="J52" i="16"/>
  <c r="H51" i="16"/>
  <c r="J50" i="16"/>
  <c r="I49" i="16"/>
  <c r="H48" i="16"/>
  <c r="I46" i="16"/>
  <c r="H45" i="16"/>
  <c r="J44" i="16"/>
  <c r="J43" i="16"/>
  <c r="I42" i="16"/>
  <c r="H41" i="16"/>
  <c r="I39" i="16"/>
  <c r="J37" i="16"/>
  <c r="I36" i="16"/>
  <c r="H35" i="16"/>
  <c r="J33" i="16"/>
  <c r="I32" i="16"/>
  <c r="J30" i="16"/>
  <c r="I29" i="16"/>
  <c r="I52" i="16"/>
  <c r="I50" i="16"/>
  <c r="H49" i="16"/>
  <c r="J47" i="16"/>
  <c r="H46" i="16"/>
  <c r="I44" i="16"/>
  <c r="I43" i="16"/>
  <c r="H42" i="16"/>
  <c r="J40" i="16"/>
  <c r="H39" i="16"/>
  <c r="J38" i="16"/>
  <c r="I37" i="16"/>
  <c r="H36" i="16"/>
  <c r="J34" i="16"/>
  <c r="I33" i="16"/>
  <c r="H32" i="16"/>
  <c r="J31" i="16"/>
  <c r="I30" i="16"/>
  <c r="H29" i="16"/>
  <c r="J28" i="16"/>
  <c r="H27" i="16"/>
  <c r="J25" i="16"/>
  <c r="I24" i="16"/>
  <c r="H23" i="16"/>
  <c r="J21" i="16"/>
  <c r="I20" i="16"/>
  <c r="H19" i="16"/>
  <c r="I17" i="16"/>
  <c r="H16" i="16"/>
  <c r="J14" i="16"/>
  <c r="I13" i="16"/>
  <c r="H12" i="16"/>
  <c r="J11" i="16"/>
  <c r="H10" i="16"/>
  <c r="I8" i="16"/>
  <c r="J6" i="16"/>
  <c r="F6" i="16"/>
  <c r="G6" i="16" s="1"/>
  <c r="I51" i="16"/>
  <c r="I45" i="16"/>
  <c r="G44" i="16"/>
  <c r="G43" i="16"/>
  <c r="J39" i="16"/>
  <c r="H38" i="16"/>
  <c r="G37" i="16"/>
  <c r="J36" i="16"/>
  <c r="I35" i="16"/>
  <c r="J32" i="16"/>
  <c r="H31" i="16"/>
  <c r="H28" i="16"/>
  <c r="H52" i="16"/>
  <c r="J51" i="16"/>
  <c r="H50" i="16"/>
  <c r="J48" i="16"/>
  <c r="I47" i="16"/>
  <c r="G46" i="16"/>
  <c r="J45" i="16"/>
  <c r="H44" i="16"/>
  <c r="H43" i="16"/>
  <c r="G42" i="16"/>
  <c r="J41" i="16"/>
  <c r="I40" i="16"/>
  <c r="G39" i="16"/>
  <c r="I38" i="16"/>
  <c r="H37" i="16"/>
  <c r="G36" i="16"/>
  <c r="J35" i="16"/>
  <c r="I34" i="16"/>
  <c r="H33" i="16"/>
  <c r="G32" i="16"/>
  <c r="I31" i="16"/>
  <c r="H30" i="16"/>
  <c r="G29" i="16"/>
  <c r="I28" i="16"/>
  <c r="G27" i="16"/>
  <c r="J26" i="16"/>
  <c r="I25" i="16"/>
  <c r="H24" i="16"/>
  <c r="G23" i="16"/>
  <c r="J22" i="16"/>
  <c r="I21" i="16"/>
  <c r="H20" i="16"/>
  <c r="G19" i="16"/>
  <c r="J18" i="16"/>
  <c r="H17" i="16"/>
  <c r="G16" i="16"/>
  <c r="J15" i="16"/>
  <c r="I14" i="16"/>
  <c r="H13" i="16"/>
  <c r="G12" i="16"/>
  <c r="I11" i="16"/>
  <c r="G10" i="16"/>
  <c r="J9" i="16"/>
  <c r="H8" i="16"/>
  <c r="J7" i="16"/>
  <c r="I6" i="16"/>
  <c r="G52" i="16"/>
  <c r="J49" i="16"/>
  <c r="I48" i="16"/>
  <c r="H47" i="16"/>
  <c r="J46" i="16"/>
  <c r="J42" i="16"/>
  <c r="I41" i="16"/>
  <c r="H40" i="16"/>
  <c r="H34" i="16"/>
  <c r="G30" i="16"/>
  <c r="J29" i="16"/>
  <c r="J27" i="16"/>
  <c r="I26" i="16"/>
  <c r="H25" i="16"/>
  <c r="G24" i="16"/>
  <c r="J23" i="16"/>
  <c r="I22" i="16"/>
  <c r="H7" i="16"/>
  <c r="I9" i="16"/>
  <c r="G14" i="16"/>
  <c r="H15" i="16"/>
  <c r="J20" i="16"/>
  <c r="H6" i="16"/>
  <c r="I7" i="16"/>
  <c r="J8" i="16"/>
  <c r="J10" i="16"/>
  <c r="H11" i="16"/>
  <c r="J12" i="16"/>
  <c r="G13" i="16"/>
  <c r="H14" i="16"/>
  <c r="I15" i="16"/>
  <c r="I16" i="16"/>
  <c r="F17" i="16"/>
  <c r="H18" i="16"/>
  <c r="F21" i="16"/>
  <c r="H22" i="16"/>
  <c r="F25" i="16"/>
  <c r="G28" i="16"/>
  <c r="F32" i="16"/>
  <c r="J13" i="16"/>
  <c r="J16" i="16"/>
  <c r="G17" i="16"/>
  <c r="I18" i="16"/>
  <c r="I19" i="16"/>
  <c r="G21" i="16"/>
  <c r="G25" i="16"/>
  <c r="F27" i="16"/>
  <c r="H9" i="16"/>
  <c r="F14" i="16"/>
  <c r="J17" i="16"/>
  <c r="J19" i="16"/>
  <c r="G20" i="16"/>
  <c r="H21" i="16"/>
  <c r="F26" i="16"/>
  <c r="I27" i="16"/>
  <c r="F30" i="16"/>
  <c r="F34" i="16"/>
  <c r="F37" i="16"/>
  <c r="F45" i="16"/>
  <c r="G48" i="16" l="1"/>
  <c r="G40" i="16"/>
  <c r="G11" i="16"/>
  <c r="G9" i="16"/>
  <c r="G41" i="16"/>
  <c r="G45" i="16"/>
  <c r="G33" i="16"/>
  <c r="G18" i="16"/>
  <c r="G22" i="16"/>
  <c r="G26" i="16"/>
  <c r="G34" i="16"/>
  <c r="G38" i="16"/>
  <c r="G8" i="16"/>
  <c r="G49" i="16"/>
  <c r="G50" i="16"/>
  <c r="G7" i="16"/>
  <c r="G15" i="16"/>
  <c r="G35" i="16"/>
  <c r="G51" i="16"/>
  <c r="G31" i="16"/>
  <c r="G47" i="16"/>
  <c r="E35" i="5" l="1"/>
  <c r="H4" i="5" l="1"/>
  <c r="F4" i="5" l="1"/>
  <c r="B46" i="9"/>
  <c r="E40" i="9"/>
  <c r="E41" i="9" s="1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4" i="9"/>
  <c r="D35" i="9"/>
  <c r="D34" i="9" s="1"/>
  <c r="D33" i="9" s="1"/>
  <c r="D32" i="9" s="1"/>
  <c r="D31" i="9" s="1"/>
  <c r="D30" i="9" s="1"/>
  <c r="D29" i="9" s="1"/>
  <c r="D28" i="9" s="1"/>
  <c r="D27" i="9" s="1"/>
  <c r="D26" i="9" s="1"/>
  <c r="D25" i="9" s="1"/>
  <c r="D24" i="9" s="1"/>
  <c r="D23" i="9" s="1"/>
  <c r="D22" i="9" s="1"/>
  <c r="D21" i="9" s="1"/>
  <c r="D20" i="9" s="1"/>
  <c r="D19" i="9" s="1"/>
  <c r="D18" i="9" s="1"/>
  <c r="D17" i="9" s="1"/>
  <c r="D16" i="9" s="1"/>
  <c r="D15" i="9" s="1"/>
  <c r="D14" i="9" s="1"/>
  <c r="D13" i="9" s="1"/>
  <c r="D12" i="9" s="1"/>
  <c r="D11" i="9" s="1"/>
  <c r="D10" i="9" s="1"/>
  <c r="D9" i="9" s="1"/>
  <c r="D8" i="9" s="1"/>
  <c r="D7" i="9" s="1"/>
  <c r="D6" i="9" s="1"/>
  <c r="D5" i="9" s="1"/>
  <c r="D4" i="9" s="1"/>
  <c r="D3" i="9" s="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4" i="8"/>
  <c r="B27" i="8"/>
  <c r="E25" i="8"/>
  <c r="E26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G15" i="8" s="1"/>
  <c r="E16" i="8"/>
  <c r="F16" i="8" s="1"/>
  <c r="E17" i="8"/>
  <c r="F17" i="8" s="1"/>
  <c r="E18" i="8"/>
  <c r="F18" i="8" s="1"/>
  <c r="E19" i="8"/>
  <c r="F19" i="8" s="1"/>
  <c r="E4" i="8"/>
  <c r="F4" i="8" s="1"/>
  <c r="E34" i="7"/>
  <c r="B42" i="7"/>
  <c r="E39" i="7"/>
  <c r="E40" i="7" s="1"/>
  <c r="F34" i="7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F16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4" i="7"/>
  <c r="B42" i="10"/>
  <c r="E39" i="10"/>
  <c r="E40" i="10" s="1"/>
  <c r="B34" i="10"/>
  <c r="E34" i="10"/>
  <c r="F34" i="10" s="1"/>
  <c r="B35" i="10"/>
  <c r="E35" i="10"/>
  <c r="F35" i="10" s="1"/>
  <c r="B31" i="10"/>
  <c r="E31" i="10"/>
  <c r="F31" i="10" s="1"/>
  <c r="B32" i="10"/>
  <c r="E32" i="10"/>
  <c r="F32" i="10"/>
  <c r="B33" i="10"/>
  <c r="E33" i="10"/>
  <c r="F33" i="10" s="1"/>
  <c r="G4" i="7" l="1"/>
  <c r="I20" i="7" s="1"/>
  <c r="G31" i="10"/>
  <c r="G19" i="9"/>
  <c r="G30" i="9"/>
  <c r="G14" i="9"/>
  <c r="G16" i="9"/>
  <c r="G21" i="9"/>
  <c r="G29" i="9"/>
  <c r="G13" i="9"/>
  <c r="G28" i="9"/>
  <c r="G12" i="9"/>
  <c r="G26" i="9"/>
  <c r="N14" i="9" s="1"/>
  <c r="G10" i="9"/>
  <c r="G25" i="9"/>
  <c r="M30" i="9" s="1"/>
  <c r="G9" i="9"/>
  <c r="G24" i="9"/>
  <c r="G8" i="9"/>
  <c r="G22" i="9"/>
  <c r="G20" i="9"/>
  <c r="L6" i="9" s="1"/>
  <c r="G32" i="9"/>
  <c r="G31" i="9"/>
  <c r="G34" i="9"/>
  <c r="G18" i="9"/>
  <c r="K35" i="9" s="1"/>
  <c r="G33" i="9"/>
  <c r="G17" i="9"/>
  <c r="G15" i="9"/>
  <c r="J10" i="9" s="1"/>
  <c r="N15" i="9"/>
  <c r="N30" i="9"/>
  <c r="J25" i="9"/>
  <c r="G27" i="9"/>
  <c r="G11" i="9"/>
  <c r="N12" i="9"/>
  <c r="N11" i="9"/>
  <c r="N25" i="9"/>
  <c r="G23" i="9"/>
  <c r="N4" i="9"/>
  <c r="N21" i="9"/>
  <c r="N5" i="9"/>
  <c r="N36" i="9"/>
  <c r="N20" i="9"/>
  <c r="J31" i="9"/>
  <c r="J15" i="9"/>
  <c r="M19" i="9"/>
  <c r="G7" i="9"/>
  <c r="G6" i="9"/>
  <c r="I25" i="9" s="1"/>
  <c r="G5" i="9"/>
  <c r="G4" i="9"/>
  <c r="H26" i="9" s="1"/>
  <c r="G18" i="8"/>
  <c r="G6" i="8"/>
  <c r="G16" i="8"/>
  <c r="G13" i="8"/>
  <c r="G11" i="8"/>
  <c r="G4" i="8"/>
  <c r="H4" i="8" s="1"/>
  <c r="G17" i="8"/>
  <c r="G14" i="8"/>
  <c r="G12" i="8"/>
  <c r="G10" i="8"/>
  <c r="J12" i="8" s="1"/>
  <c r="G9" i="8"/>
  <c r="G8" i="8"/>
  <c r="G7" i="8"/>
  <c r="G5" i="8"/>
  <c r="I12" i="8" s="1"/>
  <c r="H20" i="7"/>
  <c r="I4" i="7"/>
  <c r="I19" i="7"/>
  <c r="I33" i="7"/>
  <c r="H19" i="7"/>
  <c r="I32" i="7"/>
  <c r="I16" i="7"/>
  <c r="H16" i="7"/>
  <c r="H4" i="7"/>
  <c r="H33" i="7"/>
  <c r="H32" i="7"/>
  <c r="I31" i="7"/>
  <c r="I30" i="7"/>
  <c r="H30" i="7"/>
  <c r="H14" i="7"/>
  <c r="I29" i="7"/>
  <c r="I13" i="7"/>
  <c r="I34" i="7"/>
  <c r="H18" i="7"/>
  <c r="I17" i="7"/>
  <c r="H17" i="7"/>
  <c r="I15" i="7"/>
  <c r="H31" i="7"/>
  <c r="H15" i="7"/>
  <c r="I14" i="7"/>
  <c r="H29" i="7"/>
  <c r="H13" i="7"/>
  <c r="I28" i="7"/>
  <c r="I12" i="7"/>
  <c r="H34" i="7"/>
  <c r="H28" i="7"/>
  <c r="H12" i="7"/>
  <c r="I27" i="7"/>
  <c r="I11" i="7"/>
  <c r="H27" i="7"/>
  <c r="H11" i="7"/>
  <c r="I26" i="7"/>
  <c r="I10" i="7"/>
  <c r="H25" i="7"/>
  <c r="I8" i="7"/>
  <c r="H8" i="7"/>
  <c r="I25" i="7"/>
  <c r="I22" i="7"/>
  <c r="I18" i="7"/>
  <c r="H26" i="7"/>
  <c r="H9" i="7"/>
  <c r="H24" i="7"/>
  <c r="I7" i="7"/>
  <c r="H7" i="7"/>
  <c r="H22" i="7"/>
  <c r="H6" i="7"/>
  <c r="I21" i="7"/>
  <c r="I5" i="7"/>
  <c r="H10" i="7"/>
  <c r="I9" i="7"/>
  <c r="I24" i="7"/>
  <c r="I23" i="7"/>
  <c r="H23" i="7"/>
  <c r="I6" i="7"/>
  <c r="H21" i="7"/>
  <c r="H5" i="7"/>
  <c r="G16" i="7"/>
  <c r="G26" i="7"/>
  <c r="G18" i="7"/>
  <c r="G5" i="7"/>
  <c r="G10" i="7"/>
  <c r="G14" i="7"/>
  <c r="G15" i="7"/>
  <c r="G13" i="7"/>
  <c r="G22" i="7"/>
  <c r="G23" i="7"/>
  <c r="G7" i="7"/>
  <c r="G24" i="7"/>
  <c r="G11" i="7"/>
  <c r="G17" i="7"/>
  <c r="G8" i="7"/>
  <c r="G25" i="7"/>
  <c r="G9" i="7"/>
  <c r="G6" i="7"/>
  <c r="G12" i="7"/>
  <c r="G20" i="7"/>
  <c r="G19" i="7"/>
  <c r="G21" i="7"/>
  <c r="G32" i="10"/>
  <c r="G33" i="10"/>
  <c r="J6" i="8" l="1"/>
  <c r="J7" i="8"/>
  <c r="N7" i="9"/>
  <c r="N24" i="9"/>
  <c r="N18" i="9"/>
  <c r="K28" i="9"/>
  <c r="J36" i="9"/>
  <c r="N34" i="9"/>
  <c r="M9" i="9"/>
  <c r="N10" i="9"/>
  <c r="N19" i="9"/>
  <c r="N35" i="9"/>
  <c r="N26" i="9"/>
  <c r="J32" i="9"/>
  <c r="J21" i="9"/>
  <c r="J4" i="9"/>
  <c r="M17" i="9"/>
  <c r="M33" i="9"/>
  <c r="M5" i="9"/>
  <c r="N17" i="9"/>
  <c r="M21" i="9"/>
  <c r="N6" i="9"/>
  <c r="J17" i="9"/>
  <c r="N28" i="9"/>
  <c r="J24" i="9"/>
  <c r="J30" i="9"/>
  <c r="M7" i="9"/>
  <c r="L4" i="9"/>
  <c r="N8" i="9"/>
  <c r="N13" i="9"/>
  <c r="M35" i="9"/>
  <c r="J33" i="9"/>
  <c r="J5" i="9"/>
  <c r="M23" i="9"/>
  <c r="M13" i="9"/>
  <c r="M22" i="9"/>
  <c r="J19" i="9"/>
  <c r="M4" i="9"/>
  <c r="M20" i="9"/>
  <c r="M36" i="9"/>
  <c r="J35" i="9"/>
  <c r="M26" i="9"/>
  <c r="L28" i="9"/>
  <c r="M6" i="9"/>
  <c r="M10" i="9"/>
  <c r="J16" i="9"/>
  <c r="J6" i="9"/>
  <c r="J26" i="9"/>
  <c r="N33" i="9"/>
  <c r="J22" i="9"/>
  <c r="M18" i="9"/>
  <c r="H30" i="9"/>
  <c r="M8" i="9"/>
  <c r="N31" i="9"/>
  <c r="M34" i="9"/>
  <c r="M24" i="9"/>
  <c r="M27" i="9"/>
  <c r="M15" i="9"/>
  <c r="J14" i="9"/>
  <c r="J20" i="9"/>
  <c r="M31" i="9"/>
  <c r="J11" i="9"/>
  <c r="M12" i="9"/>
  <c r="M28" i="9"/>
  <c r="N32" i="9"/>
  <c r="L17" i="9"/>
  <c r="L33" i="9"/>
  <c r="L19" i="9"/>
  <c r="L22" i="9"/>
  <c r="N29" i="9"/>
  <c r="N16" i="9"/>
  <c r="N22" i="9"/>
  <c r="N27" i="9"/>
  <c r="M29" i="9"/>
  <c r="M16" i="9"/>
  <c r="N23" i="9"/>
  <c r="N9" i="9"/>
  <c r="M11" i="9"/>
  <c r="J9" i="9"/>
  <c r="M32" i="9"/>
  <c r="J12" i="9"/>
  <c r="L9" i="9"/>
  <c r="L18" i="9"/>
  <c r="L5" i="9"/>
  <c r="M25" i="9"/>
  <c r="J7" i="9"/>
  <c r="M14" i="9"/>
  <c r="L31" i="9"/>
  <c r="L16" i="9"/>
  <c r="L21" i="9"/>
  <c r="L23" i="9"/>
  <c r="J23" i="9"/>
  <c r="L20" i="9"/>
  <c r="K5" i="9"/>
  <c r="L25" i="9"/>
  <c r="H22" i="9"/>
  <c r="L15" i="9"/>
  <c r="K4" i="9"/>
  <c r="K24" i="9"/>
  <c r="L12" i="9"/>
  <c r="L36" i="9"/>
  <c r="K16" i="9"/>
  <c r="K32" i="9"/>
  <c r="K11" i="9"/>
  <c r="K20" i="9"/>
  <c r="L8" i="9"/>
  <c r="H5" i="9"/>
  <c r="K27" i="9"/>
  <c r="L14" i="9"/>
  <c r="K36" i="9"/>
  <c r="L24" i="9"/>
  <c r="L30" i="9"/>
  <c r="K7" i="9"/>
  <c r="L11" i="9"/>
  <c r="K13" i="9"/>
  <c r="K8" i="9"/>
  <c r="H24" i="9"/>
  <c r="L32" i="9"/>
  <c r="L35" i="9"/>
  <c r="K23" i="9"/>
  <c r="L27" i="9"/>
  <c r="K29" i="9"/>
  <c r="H33" i="9"/>
  <c r="K21" i="9"/>
  <c r="K15" i="9"/>
  <c r="K18" i="9"/>
  <c r="K10" i="9"/>
  <c r="K31" i="9"/>
  <c r="K34" i="9"/>
  <c r="L7" i="9"/>
  <c r="L10" i="9"/>
  <c r="K26" i="9"/>
  <c r="K14" i="9"/>
  <c r="L26" i="9"/>
  <c r="L34" i="9"/>
  <c r="K6" i="9"/>
  <c r="K9" i="9"/>
  <c r="K30" i="9"/>
  <c r="K17" i="9"/>
  <c r="H15" i="9"/>
  <c r="K22" i="9"/>
  <c r="K25" i="9"/>
  <c r="H23" i="9"/>
  <c r="L29" i="9"/>
  <c r="K19" i="9"/>
  <c r="L13" i="9"/>
  <c r="K33" i="9"/>
  <c r="J8" i="9"/>
  <c r="K12" i="9"/>
  <c r="I5" i="9"/>
  <c r="I22" i="9"/>
  <c r="H6" i="9"/>
  <c r="H7" i="9"/>
  <c r="I19" i="9"/>
  <c r="I20" i="9"/>
  <c r="I4" i="9"/>
  <c r="H21" i="9"/>
  <c r="I24" i="9"/>
  <c r="I18" i="9"/>
  <c r="I35" i="9"/>
  <c r="I36" i="9"/>
  <c r="H20" i="9"/>
  <c r="H4" i="9"/>
  <c r="I16" i="9"/>
  <c r="I34" i="9"/>
  <c r="H18" i="9"/>
  <c r="H19" i="9"/>
  <c r="H36" i="9"/>
  <c r="I15" i="9"/>
  <c r="I32" i="9"/>
  <c r="H17" i="9"/>
  <c r="H34" i="9"/>
  <c r="H35" i="9"/>
  <c r="I21" i="9"/>
  <c r="I14" i="9"/>
  <c r="H14" i="9"/>
  <c r="H31" i="9"/>
  <c r="J28" i="9"/>
  <c r="I11" i="9"/>
  <c r="I23" i="9"/>
  <c r="I30" i="9"/>
  <c r="I13" i="9"/>
  <c r="H13" i="9"/>
  <c r="J27" i="9"/>
  <c r="I27" i="9"/>
  <c r="I29" i="9"/>
  <c r="H29" i="9"/>
  <c r="I10" i="9"/>
  <c r="H10" i="9"/>
  <c r="I31" i="9"/>
  <c r="H12" i="9"/>
  <c r="I26" i="9"/>
  <c r="I6" i="9"/>
  <c r="H32" i="9"/>
  <c r="H16" i="9"/>
  <c r="H27" i="9"/>
  <c r="H11" i="9"/>
  <c r="H28" i="9"/>
  <c r="I9" i="9"/>
  <c r="H9" i="9"/>
  <c r="J18" i="9"/>
  <c r="J34" i="9"/>
  <c r="J13" i="9"/>
  <c r="J29" i="9"/>
  <c r="H25" i="9"/>
  <c r="I17" i="9"/>
  <c r="I33" i="9"/>
  <c r="I28" i="9"/>
  <c r="I12" i="9"/>
  <c r="I7" i="9"/>
  <c r="I8" i="9"/>
  <c r="H8" i="9"/>
  <c r="I11" i="8"/>
  <c r="I7" i="8"/>
  <c r="I4" i="8"/>
  <c r="I8" i="8"/>
  <c r="I9" i="8"/>
  <c r="I10" i="8"/>
  <c r="I16" i="8"/>
  <c r="I17" i="8"/>
  <c r="I18" i="8"/>
  <c r="I19" i="8"/>
  <c r="J8" i="8"/>
  <c r="J9" i="8"/>
  <c r="J10" i="8"/>
  <c r="J16" i="8"/>
  <c r="J17" i="8"/>
  <c r="J18" i="8"/>
  <c r="J19" i="8"/>
  <c r="J4" i="8"/>
  <c r="J13" i="8"/>
  <c r="I6" i="8"/>
  <c r="I14" i="8"/>
  <c r="J11" i="8"/>
  <c r="I13" i="8"/>
  <c r="J14" i="8"/>
  <c r="J15" i="8"/>
  <c r="I5" i="8"/>
  <c r="I15" i="8"/>
  <c r="J5" i="8"/>
  <c r="H11" i="8"/>
  <c r="H5" i="8"/>
  <c r="H6" i="8"/>
  <c r="H7" i="8"/>
  <c r="H9" i="8"/>
  <c r="H10" i="8"/>
  <c r="H8" i="8"/>
  <c r="H16" i="8"/>
  <c r="H19" i="8"/>
  <c r="H12" i="8"/>
  <c r="H13" i="8"/>
  <c r="H14" i="8"/>
  <c r="H15" i="8"/>
  <c r="H17" i="8"/>
  <c r="H18" i="8"/>
  <c r="K18" i="7"/>
  <c r="K34" i="7"/>
  <c r="K19" i="7"/>
  <c r="K4" i="7"/>
  <c r="K20" i="7"/>
  <c r="K5" i="7"/>
  <c r="K21" i="7"/>
  <c r="K6" i="7"/>
  <c r="K22" i="7"/>
  <c r="K7" i="7"/>
  <c r="K23" i="7"/>
  <c r="K8" i="7"/>
  <c r="K24" i="7"/>
  <c r="K9" i="7"/>
  <c r="K25" i="7"/>
  <c r="K10" i="7"/>
  <c r="K26" i="7"/>
  <c r="K11" i="7"/>
  <c r="K27" i="7"/>
  <c r="K28" i="7"/>
  <c r="K12" i="7"/>
  <c r="K13" i="7"/>
  <c r="K29" i="7"/>
  <c r="K14" i="7"/>
  <c r="K30" i="7"/>
  <c r="K15" i="7"/>
  <c r="K31" i="7"/>
  <c r="K16" i="7"/>
  <c r="K32" i="7"/>
  <c r="K17" i="7"/>
  <c r="K33" i="7"/>
  <c r="J19" i="7"/>
  <c r="J4" i="7"/>
  <c r="J33" i="7"/>
  <c r="J20" i="7"/>
  <c r="J21" i="7"/>
  <c r="J24" i="7"/>
  <c r="J5" i="7"/>
  <c r="J6" i="7"/>
  <c r="J22" i="7"/>
  <c r="J7" i="7"/>
  <c r="J23" i="7"/>
  <c r="J8" i="7"/>
  <c r="J9" i="7"/>
  <c r="J25" i="7"/>
  <c r="J10" i="7"/>
  <c r="J26" i="7"/>
  <c r="J11" i="7"/>
  <c r="J27" i="7"/>
  <c r="J13" i="7"/>
  <c r="J12" i="7"/>
  <c r="J28" i="7"/>
  <c r="J32" i="7"/>
  <c r="J29" i="7"/>
  <c r="J14" i="7"/>
  <c r="J30" i="7"/>
  <c r="J15" i="7"/>
  <c r="J31" i="7"/>
  <c r="J16" i="7"/>
  <c r="J17" i="7"/>
  <c r="J18" i="7"/>
  <c r="J34" i="7"/>
  <c r="E6" i="10" l="1"/>
  <c r="E5" i="10"/>
  <c r="F5" i="10" s="1"/>
  <c r="E4" i="10"/>
  <c r="F4" i="10" s="1"/>
  <c r="B30" i="10"/>
  <c r="E30" i="10"/>
  <c r="F30" i="10" s="1"/>
  <c r="G30" i="10" s="1"/>
  <c r="E29" i="10"/>
  <c r="F29" i="10" s="1"/>
  <c r="G29" i="10" s="1"/>
  <c r="E28" i="10"/>
  <c r="F28" i="10" s="1"/>
  <c r="G28" i="10" s="1"/>
  <c r="E27" i="10"/>
  <c r="F27" i="10" s="1"/>
  <c r="G27" i="10" s="1"/>
  <c r="E26" i="10"/>
  <c r="F26" i="10" s="1"/>
  <c r="E25" i="10"/>
  <c r="F25" i="10" s="1"/>
  <c r="G25" i="10" s="1"/>
  <c r="E24" i="10"/>
  <c r="F24" i="10" s="1"/>
  <c r="G24" i="10" s="1"/>
  <c r="E23" i="10"/>
  <c r="F23" i="10" s="1"/>
  <c r="G23" i="10" s="1"/>
  <c r="E22" i="10"/>
  <c r="F22" i="10" s="1"/>
  <c r="E21" i="10"/>
  <c r="F21" i="10" s="1"/>
  <c r="G21" i="10" s="1"/>
  <c r="E20" i="10"/>
  <c r="F20" i="10" s="1"/>
  <c r="G20" i="10" s="1"/>
  <c r="E19" i="10"/>
  <c r="F19" i="10" s="1"/>
  <c r="G19" i="10" s="1"/>
  <c r="E18" i="10"/>
  <c r="F18" i="10" s="1"/>
  <c r="E17" i="10"/>
  <c r="F17" i="10" s="1"/>
  <c r="G17" i="10" s="1"/>
  <c r="E16" i="10"/>
  <c r="F16" i="10" s="1"/>
  <c r="G16" i="10" s="1"/>
  <c r="E15" i="10"/>
  <c r="F15" i="10" s="1"/>
  <c r="G15" i="10" s="1"/>
  <c r="E14" i="10"/>
  <c r="F14" i="10" s="1"/>
  <c r="E13" i="10"/>
  <c r="F13" i="10" s="1"/>
  <c r="G13" i="10" s="1"/>
  <c r="E12" i="10"/>
  <c r="F12" i="10" s="1"/>
  <c r="G12" i="10" s="1"/>
  <c r="E11" i="10"/>
  <c r="F11" i="10" s="1"/>
  <c r="G11" i="10" s="1"/>
  <c r="E10" i="10"/>
  <c r="F10" i="10" s="1"/>
  <c r="E9" i="10"/>
  <c r="F9" i="10" s="1"/>
  <c r="G9" i="10" s="1"/>
  <c r="E8" i="10"/>
  <c r="F8" i="10" s="1"/>
  <c r="G8" i="10" s="1"/>
  <c r="E7" i="10"/>
  <c r="F7" i="10" s="1"/>
  <c r="G7" i="10" s="1"/>
  <c r="F6" i="10"/>
  <c r="K5" i="10" l="1"/>
  <c r="K9" i="10"/>
  <c r="K13" i="10"/>
  <c r="K17" i="10"/>
  <c r="K21" i="10"/>
  <c r="K25" i="10"/>
  <c r="K29" i="10"/>
  <c r="K33" i="10"/>
  <c r="J5" i="10"/>
  <c r="J9" i="10"/>
  <c r="J13" i="10"/>
  <c r="J17" i="10"/>
  <c r="J21" i="10"/>
  <c r="J25" i="10"/>
  <c r="J29" i="10"/>
  <c r="J33" i="10"/>
  <c r="I5" i="10"/>
  <c r="I9" i="10"/>
  <c r="I13" i="10"/>
  <c r="I17" i="10"/>
  <c r="I21" i="10"/>
  <c r="I25" i="10"/>
  <c r="I29" i="10"/>
  <c r="I33" i="10"/>
  <c r="H18" i="10"/>
  <c r="H34" i="10"/>
  <c r="K6" i="10"/>
  <c r="K10" i="10"/>
  <c r="K14" i="10"/>
  <c r="K18" i="10"/>
  <c r="K22" i="10"/>
  <c r="K26" i="10"/>
  <c r="K30" i="10"/>
  <c r="K34" i="10"/>
  <c r="J6" i="10"/>
  <c r="J10" i="10"/>
  <c r="J14" i="10"/>
  <c r="J18" i="10"/>
  <c r="J22" i="10"/>
  <c r="J26" i="10"/>
  <c r="J30" i="10"/>
  <c r="J34" i="10"/>
  <c r="I6" i="10"/>
  <c r="I10" i="10"/>
  <c r="I14" i="10"/>
  <c r="I18" i="10"/>
  <c r="I22" i="10"/>
  <c r="I26" i="10"/>
  <c r="I30" i="10"/>
  <c r="I34" i="10"/>
  <c r="H19" i="10"/>
  <c r="H35" i="10"/>
  <c r="K8" i="10"/>
  <c r="K16" i="10"/>
  <c r="K24" i="10"/>
  <c r="J16" i="10"/>
  <c r="J24" i="10"/>
  <c r="J32" i="10"/>
  <c r="I16" i="10"/>
  <c r="H9" i="10"/>
  <c r="K11" i="10"/>
  <c r="K19" i="10"/>
  <c r="K27" i="10"/>
  <c r="K35" i="10"/>
  <c r="J11" i="10"/>
  <c r="J19" i="10"/>
  <c r="J27" i="10"/>
  <c r="J35" i="10"/>
  <c r="I11" i="10"/>
  <c r="I19" i="10"/>
  <c r="I27" i="10"/>
  <c r="I35" i="10"/>
  <c r="H4" i="10"/>
  <c r="J4" i="10"/>
  <c r="K20" i="10"/>
  <c r="K28" i="10"/>
  <c r="J12" i="10"/>
  <c r="J20" i="10"/>
  <c r="I4" i="10"/>
  <c r="I20" i="10"/>
  <c r="H5" i="10"/>
  <c r="G4" i="10"/>
  <c r="H6" i="10" s="1"/>
  <c r="J31" i="10"/>
  <c r="I23" i="10"/>
  <c r="H24" i="10"/>
  <c r="K32" i="10"/>
  <c r="I24" i="10"/>
  <c r="H33" i="10"/>
  <c r="K12" i="10"/>
  <c r="K4" i="10"/>
  <c r="J28" i="10"/>
  <c r="I12" i="10"/>
  <c r="I28" i="10"/>
  <c r="H13" i="10"/>
  <c r="K7" i="10"/>
  <c r="K15" i="10"/>
  <c r="K23" i="10"/>
  <c r="K31" i="10"/>
  <c r="J7" i="10"/>
  <c r="J15" i="10"/>
  <c r="J23" i="10"/>
  <c r="I7" i="10"/>
  <c r="I15" i="10"/>
  <c r="I31" i="10"/>
  <c r="H16" i="10"/>
  <c r="H32" i="10"/>
  <c r="J8" i="10"/>
  <c r="I8" i="10"/>
  <c r="I32" i="10"/>
  <c r="H25" i="10"/>
  <c r="G5" i="10"/>
  <c r="G6" i="10"/>
  <c r="G10" i="10"/>
  <c r="G14" i="10"/>
  <c r="G18" i="10"/>
  <c r="G22" i="10"/>
  <c r="G26" i="10"/>
  <c r="B39" i="13"/>
  <c r="E26" i="13"/>
  <c r="F26" i="13" s="1"/>
  <c r="E27" i="13"/>
  <c r="F27" i="13" s="1"/>
  <c r="E28" i="13"/>
  <c r="F28" i="13" s="1"/>
  <c r="E29" i="13"/>
  <c r="F29" i="13" s="1"/>
  <c r="E30" i="13"/>
  <c r="F30" i="13" s="1"/>
  <c r="F5" i="13"/>
  <c r="F6" i="13"/>
  <c r="F7" i="13"/>
  <c r="E8" i="13"/>
  <c r="F8" i="13" s="1"/>
  <c r="E9" i="13"/>
  <c r="F9" i="13" s="1"/>
  <c r="E10" i="13"/>
  <c r="F10" i="13" s="1"/>
  <c r="E11" i="13"/>
  <c r="F11" i="13" s="1"/>
  <c r="E12" i="13"/>
  <c r="F12" i="13" s="1"/>
  <c r="E13" i="13"/>
  <c r="F13" i="13" s="1"/>
  <c r="E14" i="13"/>
  <c r="F14" i="13" s="1"/>
  <c r="E15" i="13"/>
  <c r="F15" i="13" s="1"/>
  <c r="E16" i="13"/>
  <c r="F16" i="13" s="1"/>
  <c r="E17" i="13"/>
  <c r="F17" i="13" s="1"/>
  <c r="E18" i="13"/>
  <c r="F18" i="13" s="1"/>
  <c r="E19" i="13"/>
  <c r="F19" i="13" s="1"/>
  <c r="E20" i="13"/>
  <c r="F20" i="13" s="1"/>
  <c r="E21" i="13"/>
  <c r="F21" i="13" s="1"/>
  <c r="E22" i="13"/>
  <c r="F22" i="13" s="1"/>
  <c r="E23" i="13"/>
  <c r="F23" i="13" s="1"/>
  <c r="E24" i="13"/>
  <c r="F24" i="13" s="1"/>
  <c r="E25" i="13"/>
  <c r="F25" i="13" s="1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4" i="13"/>
  <c r="B44" i="12"/>
  <c r="E40" i="12"/>
  <c r="E41" i="12" s="1"/>
  <c r="B35" i="12"/>
  <c r="E35" i="12"/>
  <c r="F35" i="12" s="1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4" i="12"/>
  <c r="E5" i="12"/>
  <c r="F5" i="12" s="1"/>
  <c r="E6" i="12"/>
  <c r="F6" i="12" s="1"/>
  <c r="E7" i="12"/>
  <c r="F7" i="12" s="1"/>
  <c r="E8" i="12"/>
  <c r="F8" i="12" s="1"/>
  <c r="E9" i="12"/>
  <c r="F9" i="12" s="1"/>
  <c r="E10" i="12"/>
  <c r="F10" i="12" s="1"/>
  <c r="E11" i="12"/>
  <c r="F11" i="12" s="1"/>
  <c r="E12" i="12"/>
  <c r="F12" i="12" s="1"/>
  <c r="E13" i="12"/>
  <c r="F13" i="12" s="1"/>
  <c r="E14" i="12"/>
  <c r="F14" i="12" s="1"/>
  <c r="E15" i="12"/>
  <c r="F15" i="12" s="1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/>
  <c r="F23" i="12" s="1"/>
  <c r="E24" i="12"/>
  <c r="F24" i="12" s="1"/>
  <c r="E25" i="12"/>
  <c r="F25" i="12" s="1"/>
  <c r="E26" i="12"/>
  <c r="F26" i="12" s="1"/>
  <c r="E27" i="12"/>
  <c r="F27" i="12" s="1"/>
  <c r="E28" i="12"/>
  <c r="F28" i="12" s="1"/>
  <c r="E29" i="12"/>
  <c r="F29" i="12" s="1"/>
  <c r="E30" i="12"/>
  <c r="F30" i="12" s="1"/>
  <c r="E31" i="12"/>
  <c r="F31" i="12" s="1"/>
  <c r="E32" i="12"/>
  <c r="F32" i="12" s="1"/>
  <c r="E33" i="12"/>
  <c r="F33" i="12" s="1"/>
  <c r="E34" i="12"/>
  <c r="F34" i="12" s="1"/>
  <c r="E4" i="12"/>
  <c r="F4" i="12" s="1"/>
  <c r="N32" i="2"/>
  <c r="Q29" i="2"/>
  <c r="Q30" i="2" s="1"/>
  <c r="E5" i="2"/>
  <c r="E6" i="2"/>
  <c r="E7" i="2"/>
  <c r="E8" i="2"/>
  <c r="E9" i="2"/>
  <c r="E10" i="2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E25" i="2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4" i="2"/>
  <c r="F4" i="2" s="1"/>
  <c r="F5" i="2"/>
  <c r="F6" i="2"/>
  <c r="F7" i="2"/>
  <c r="F8" i="2"/>
  <c r="F9" i="2"/>
  <c r="F10" i="2"/>
  <c r="F24" i="2"/>
  <c r="F25" i="2"/>
  <c r="H23" i="2" l="1"/>
  <c r="K33" i="2"/>
  <c r="H30" i="2"/>
  <c r="H14" i="2"/>
  <c r="I27" i="2"/>
  <c r="I11" i="2"/>
  <c r="K24" i="2"/>
  <c r="K8" i="2"/>
  <c r="J22" i="2"/>
  <c r="J6" i="2"/>
  <c r="I24" i="12"/>
  <c r="I8" i="12"/>
  <c r="H28" i="10"/>
  <c r="H31" i="10"/>
  <c r="H15" i="10"/>
  <c r="H30" i="10"/>
  <c r="H14" i="10"/>
  <c r="I32" i="2"/>
  <c r="K13" i="2"/>
  <c r="J11" i="2"/>
  <c r="H25" i="2"/>
  <c r="H9" i="2"/>
  <c r="I22" i="2"/>
  <c r="I6" i="2"/>
  <c r="K19" i="2"/>
  <c r="J33" i="2"/>
  <c r="J17" i="2"/>
  <c r="I35" i="12"/>
  <c r="I19" i="12"/>
  <c r="H20" i="10"/>
  <c r="H27" i="10"/>
  <c r="H11" i="10"/>
  <c r="H26" i="10"/>
  <c r="H10" i="10"/>
  <c r="I24" i="2"/>
  <c r="K9" i="2"/>
  <c r="G4" i="2"/>
  <c r="H11" i="2" s="1"/>
  <c r="H4" i="2"/>
  <c r="H24" i="2"/>
  <c r="H20" i="2"/>
  <c r="H8" i="2"/>
  <c r="I33" i="2"/>
  <c r="I17" i="2"/>
  <c r="K30" i="2"/>
  <c r="K14" i="2"/>
  <c r="J28" i="2"/>
  <c r="J12" i="2"/>
  <c r="I22" i="12"/>
  <c r="H29" i="10"/>
  <c r="H17" i="10"/>
  <c r="H8" i="10"/>
  <c r="H21" i="10"/>
  <c r="H12" i="10"/>
  <c r="H23" i="10"/>
  <c r="H7" i="10"/>
  <c r="H22" i="10"/>
  <c r="G5" i="13"/>
  <c r="G20" i="13"/>
  <c r="G19" i="13"/>
  <c r="G18" i="13"/>
  <c r="G17" i="13"/>
  <c r="G16" i="13"/>
  <c r="G14" i="13"/>
  <c r="G13" i="13"/>
  <c r="G28" i="13"/>
  <c r="G12" i="13"/>
  <c r="G27" i="13"/>
  <c r="L30" i="13" s="1"/>
  <c r="G11" i="13"/>
  <c r="G26" i="13"/>
  <c r="G10" i="13"/>
  <c r="J19" i="13" s="1"/>
  <c r="G25" i="13"/>
  <c r="G9" i="13"/>
  <c r="G15" i="13"/>
  <c r="K21" i="13" s="1"/>
  <c r="G24" i="13"/>
  <c r="G8" i="13"/>
  <c r="I23" i="13" s="1"/>
  <c r="G23" i="13"/>
  <c r="G7" i="13"/>
  <c r="G4" i="13"/>
  <c r="H26" i="13" s="1"/>
  <c r="G22" i="13"/>
  <c r="G6" i="13"/>
  <c r="G21" i="13"/>
  <c r="G4" i="12"/>
  <c r="H24" i="12" s="1"/>
  <c r="G22" i="12"/>
  <c r="G21" i="12"/>
  <c r="G6" i="12"/>
  <c r="G5" i="12"/>
  <c r="I6" i="12" s="1"/>
  <c r="H17" i="12"/>
  <c r="H33" i="12"/>
  <c r="H20" i="12"/>
  <c r="H26" i="12"/>
  <c r="H14" i="12"/>
  <c r="H18" i="12"/>
  <c r="H34" i="12"/>
  <c r="H4" i="12"/>
  <c r="H25" i="12"/>
  <c r="H19" i="12"/>
  <c r="H35" i="12"/>
  <c r="H8" i="12"/>
  <c r="H28" i="12"/>
  <c r="H16" i="12"/>
  <c r="H27" i="12"/>
  <c r="H15" i="12"/>
  <c r="H5" i="12"/>
  <c r="H21" i="12"/>
  <c r="H10" i="12"/>
  <c r="H29" i="12"/>
  <c r="H6" i="12"/>
  <c r="H22" i="12"/>
  <c r="H7" i="12"/>
  <c r="H9" i="12"/>
  <c r="H11" i="12"/>
  <c r="H32" i="12"/>
  <c r="H12" i="12"/>
  <c r="H13" i="12"/>
  <c r="H30" i="12"/>
  <c r="H31" i="12"/>
  <c r="G32" i="12"/>
  <c r="L20" i="12" s="1"/>
  <c r="G29" i="12"/>
  <c r="G28" i="12"/>
  <c r="G14" i="12"/>
  <c r="G19" i="12"/>
  <c r="G13" i="12"/>
  <c r="G20" i="12"/>
  <c r="G27" i="12"/>
  <c r="G11" i="12"/>
  <c r="G12" i="12"/>
  <c r="G31" i="12"/>
  <c r="G16" i="12"/>
  <c r="G15" i="12"/>
  <c r="G30" i="12"/>
  <c r="G26" i="12"/>
  <c r="G25" i="12"/>
  <c r="G9" i="12"/>
  <c r="G18" i="12"/>
  <c r="J35" i="12" s="1"/>
  <c r="G10" i="12"/>
  <c r="G24" i="12"/>
  <c r="K22" i="12" s="1"/>
  <c r="G8" i="12"/>
  <c r="G17" i="12"/>
  <c r="G23" i="12"/>
  <c r="G7" i="12"/>
  <c r="G20" i="2"/>
  <c r="G18" i="2"/>
  <c r="J8" i="2" s="1"/>
  <c r="G17" i="2"/>
  <c r="G25" i="2"/>
  <c r="G15" i="2"/>
  <c r="G30" i="2"/>
  <c r="K17" i="2" s="1"/>
  <c r="G23" i="2"/>
  <c r="G13" i="2"/>
  <c r="G28" i="2"/>
  <c r="G21" i="2"/>
  <c r="G11" i="2"/>
  <c r="G9" i="2"/>
  <c r="G8" i="2"/>
  <c r="G19" i="2"/>
  <c r="G26" i="2"/>
  <c r="G16" i="2"/>
  <c r="G24" i="2"/>
  <c r="G14" i="2"/>
  <c r="G29" i="2"/>
  <c r="G22" i="2"/>
  <c r="G12" i="2"/>
  <c r="G27" i="2"/>
  <c r="G10" i="2"/>
  <c r="G7" i="2"/>
  <c r="I23" i="2" s="1"/>
  <c r="G6" i="2"/>
  <c r="G5" i="2"/>
  <c r="E9" i="1"/>
  <c r="E5" i="1"/>
  <c r="E6" i="1"/>
  <c r="F6" i="1" s="1"/>
  <c r="E7" i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4" i="1"/>
  <c r="F4" i="1" s="1"/>
  <c r="E32" i="4"/>
  <c r="E33" i="4" s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F28" i="4" s="1"/>
  <c r="E4" i="4"/>
  <c r="F4" i="4" s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4" i="3"/>
  <c r="F4" i="3" s="1"/>
  <c r="I10" i="12" l="1"/>
  <c r="I26" i="12"/>
  <c r="J16" i="2"/>
  <c r="J32" i="2"/>
  <c r="K18" i="2"/>
  <c r="I5" i="2"/>
  <c r="I21" i="2"/>
  <c r="K21" i="2"/>
  <c r="H7" i="2"/>
  <c r="I7" i="12"/>
  <c r="I23" i="12"/>
  <c r="J5" i="2"/>
  <c r="J21" i="2"/>
  <c r="K7" i="2"/>
  <c r="K23" i="2"/>
  <c r="I10" i="2"/>
  <c r="I26" i="2"/>
  <c r="H13" i="2"/>
  <c r="H29" i="2"/>
  <c r="J15" i="2"/>
  <c r="K25" i="2"/>
  <c r="H15" i="2"/>
  <c r="I12" i="12"/>
  <c r="I28" i="12"/>
  <c r="J10" i="2"/>
  <c r="J26" i="2"/>
  <c r="K12" i="2"/>
  <c r="K28" i="2"/>
  <c r="I15" i="2"/>
  <c r="I31" i="2"/>
  <c r="H18" i="2"/>
  <c r="K4" i="2"/>
  <c r="I16" i="2"/>
  <c r="I4" i="2"/>
  <c r="I14" i="12"/>
  <c r="I30" i="12"/>
  <c r="J20" i="2"/>
  <c r="K6" i="2"/>
  <c r="K22" i="2"/>
  <c r="I9" i="2"/>
  <c r="I25" i="2"/>
  <c r="H12" i="2"/>
  <c r="H28" i="2"/>
  <c r="J19" i="2"/>
  <c r="K29" i="2"/>
  <c r="H19" i="2"/>
  <c r="I11" i="12"/>
  <c r="I27" i="12"/>
  <c r="J9" i="2"/>
  <c r="J25" i="2"/>
  <c r="K11" i="2"/>
  <c r="K27" i="2"/>
  <c r="I14" i="2"/>
  <c r="I30" i="2"/>
  <c r="H17" i="2"/>
  <c r="H33" i="2"/>
  <c r="J27" i="2"/>
  <c r="I8" i="2"/>
  <c r="H27" i="2"/>
  <c r="I16" i="12"/>
  <c r="I32" i="12"/>
  <c r="J14" i="2"/>
  <c r="J30" i="2"/>
  <c r="K16" i="2"/>
  <c r="K32" i="2"/>
  <c r="I19" i="2"/>
  <c r="H6" i="2"/>
  <c r="H22" i="2"/>
  <c r="J23" i="2"/>
  <c r="I28" i="2"/>
  <c r="I9" i="12"/>
  <c r="I21" i="12"/>
  <c r="I33" i="12"/>
  <c r="I5" i="12"/>
  <c r="I17" i="12"/>
  <c r="I25" i="12"/>
  <c r="I13" i="12"/>
  <c r="I29" i="12"/>
  <c r="I18" i="12"/>
  <c r="I34" i="12"/>
  <c r="J24" i="2"/>
  <c r="K10" i="2"/>
  <c r="K26" i="2"/>
  <c r="I13" i="2"/>
  <c r="I29" i="2"/>
  <c r="H16" i="2"/>
  <c r="H32" i="2"/>
  <c r="J31" i="2"/>
  <c r="I12" i="2"/>
  <c r="H31" i="2"/>
  <c r="I15" i="12"/>
  <c r="I31" i="12"/>
  <c r="J13" i="2"/>
  <c r="J29" i="2"/>
  <c r="K15" i="2"/>
  <c r="K31" i="2"/>
  <c r="I18" i="2"/>
  <c r="H5" i="2"/>
  <c r="H21" i="2"/>
  <c r="J7" i="2"/>
  <c r="K5" i="2"/>
  <c r="I20" i="2"/>
  <c r="I20" i="12"/>
  <c r="I4" i="12"/>
  <c r="J18" i="2"/>
  <c r="J4" i="2"/>
  <c r="K20" i="2"/>
  <c r="I7" i="2"/>
  <c r="H10" i="2"/>
  <c r="H26" i="2"/>
  <c r="K29" i="13"/>
  <c r="K14" i="13"/>
  <c r="I7" i="13"/>
  <c r="K11" i="13"/>
  <c r="K27" i="13"/>
  <c r="J17" i="13"/>
  <c r="I6" i="13"/>
  <c r="I22" i="13"/>
  <c r="H11" i="13"/>
  <c r="H27" i="13"/>
  <c r="K30" i="13"/>
  <c r="I8" i="13"/>
  <c r="H9" i="13"/>
  <c r="I13" i="13"/>
  <c r="I20" i="13"/>
  <c r="H25" i="13"/>
  <c r="I29" i="13"/>
  <c r="K13" i="13"/>
  <c r="K20" i="13"/>
  <c r="H29" i="13"/>
  <c r="L15" i="13"/>
  <c r="L4" i="13"/>
  <c r="I5" i="13"/>
  <c r="I14" i="13"/>
  <c r="K10" i="13"/>
  <c r="I21" i="13"/>
  <c r="H18" i="13"/>
  <c r="L6" i="13"/>
  <c r="K26" i="13"/>
  <c r="K28" i="13"/>
  <c r="J20" i="13"/>
  <c r="J5" i="13"/>
  <c r="J22" i="13"/>
  <c r="J7" i="13"/>
  <c r="J21" i="13"/>
  <c r="J6" i="13"/>
  <c r="J23" i="13"/>
  <c r="J10" i="13"/>
  <c r="J26" i="13"/>
  <c r="J11" i="13"/>
  <c r="J27" i="13"/>
  <c r="J12" i="13"/>
  <c r="J28" i="13"/>
  <c r="J13" i="13"/>
  <c r="J29" i="13"/>
  <c r="J14" i="13"/>
  <c r="J30" i="13"/>
  <c r="J18" i="13"/>
  <c r="L8" i="13"/>
  <c r="J25" i="13"/>
  <c r="H13" i="13"/>
  <c r="L16" i="13"/>
  <c r="K5" i="13"/>
  <c r="J15" i="13"/>
  <c r="L10" i="13"/>
  <c r="L11" i="13"/>
  <c r="L12" i="13"/>
  <c r="L29" i="13"/>
  <c r="L26" i="13"/>
  <c r="L27" i="13"/>
  <c r="L28" i="13"/>
  <c r="L13" i="13"/>
  <c r="L17" i="13"/>
  <c r="L18" i="13"/>
  <c r="L19" i="13"/>
  <c r="L20" i="13"/>
  <c r="J9" i="13"/>
  <c r="L25" i="13"/>
  <c r="H14" i="13"/>
  <c r="H30" i="13"/>
  <c r="H15" i="13"/>
  <c r="H17" i="13"/>
  <c r="H8" i="13"/>
  <c r="H4" i="13"/>
  <c r="H16" i="13"/>
  <c r="H20" i="13"/>
  <c r="H5" i="13"/>
  <c r="H21" i="13"/>
  <c r="H6" i="13"/>
  <c r="H22" i="13"/>
  <c r="H7" i="13"/>
  <c r="H23" i="13"/>
  <c r="H24" i="13"/>
  <c r="H19" i="13"/>
  <c r="H10" i="13"/>
  <c r="L14" i="13"/>
  <c r="I9" i="13"/>
  <c r="I10" i="13"/>
  <c r="I27" i="13"/>
  <c r="I12" i="13"/>
  <c r="I25" i="13"/>
  <c r="I26" i="13"/>
  <c r="I11" i="13"/>
  <c r="I28" i="13"/>
  <c r="I19" i="13"/>
  <c r="I15" i="13"/>
  <c r="I4" i="13"/>
  <c r="I16" i="13"/>
  <c r="I17" i="13"/>
  <c r="I18" i="13"/>
  <c r="H12" i="13"/>
  <c r="L7" i="13"/>
  <c r="K19" i="13"/>
  <c r="J4" i="13"/>
  <c r="L22" i="13"/>
  <c r="L24" i="13"/>
  <c r="J16" i="13"/>
  <c r="H28" i="13"/>
  <c r="L23" i="13"/>
  <c r="J8" i="13"/>
  <c r="L5" i="13"/>
  <c r="K15" i="13"/>
  <c r="K16" i="13"/>
  <c r="K17" i="13"/>
  <c r="K9" i="13"/>
  <c r="K4" i="13"/>
  <c r="K18" i="13"/>
  <c r="K25" i="13"/>
  <c r="K6" i="13"/>
  <c r="K22" i="13"/>
  <c r="K7" i="13"/>
  <c r="K23" i="13"/>
  <c r="K8" i="13"/>
  <c r="K24" i="13"/>
  <c r="L21" i="13"/>
  <c r="L9" i="13"/>
  <c r="K12" i="13"/>
  <c r="J24" i="13"/>
  <c r="K18" i="12"/>
  <c r="K4" i="12"/>
  <c r="K5" i="12"/>
  <c r="K20" i="12"/>
  <c r="K21" i="12"/>
  <c r="K34" i="12"/>
  <c r="K19" i="12"/>
  <c r="K35" i="12"/>
  <c r="K6" i="12"/>
  <c r="J5" i="12"/>
  <c r="J21" i="12"/>
  <c r="J7" i="12"/>
  <c r="J23" i="12"/>
  <c r="J8" i="12"/>
  <c r="J24" i="12"/>
  <c r="J25" i="12"/>
  <c r="J10" i="12"/>
  <c r="J27" i="12"/>
  <c r="J12" i="12"/>
  <c r="J13" i="12"/>
  <c r="J14" i="12"/>
  <c r="J15" i="12"/>
  <c r="J16" i="12"/>
  <c r="J17" i="12"/>
  <c r="J9" i="12"/>
  <c r="J26" i="12"/>
  <c r="J11" i="12"/>
  <c r="J28" i="12"/>
  <c r="J29" i="12"/>
  <c r="J30" i="12"/>
  <c r="J31" i="12"/>
  <c r="J32" i="12"/>
  <c r="J33" i="12"/>
  <c r="L24" i="12"/>
  <c r="L30" i="12"/>
  <c r="L7" i="12"/>
  <c r="L23" i="12"/>
  <c r="L8" i="12"/>
  <c r="L25" i="12"/>
  <c r="L26" i="12"/>
  <c r="L11" i="12"/>
  <c r="L28" i="12"/>
  <c r="L29" i="12"/>
  <c r="L15" i="12"/>
  <c r="L16" i="12"/>
  <c r="L17" i="12"/>
  <c r="L9" i="12"/>
  <c r="L10" i="12"/>
  <c r="L27" i="12"/>
  <c r="L12" i="12"/>
  <c r="L13" i="12"/>
  <c r="L14" i="12"/>
  <c r="L31" i="12"/>
  <c r="L32" i="12"/>
  <c r="L33" i="12"/>
  <c r="J19" i="12"/>
  <c r="L6" i="12"/>
  <c r="L34" i="12"/>
  <c r="L4" i="12"/>
  <c r="L22" i="12"/>
  <c r="J18" i="12"/>
  <c r="J20" i="12"/>
  <c r="J6" i="12"/>
  <c r="J34" i="12"/>
  <c r="J4" i="12"/>
  <c r="J22" i="12"/>
  <c r="L19" i="12"/>
  <c r="L5" i="12"/>
  <c r="K32" i="12"/>
  <c r="K33" i="12"/>
  <c r="K7" i="12"/>
  <c r="K8" i="12"/>
  <c r="K9" i="12"/>
  <c r="K10" i="12"/>
  <c r="K11" i="12"/>
  <c r="K12" i="12"/>
  <c r="K13" i="12"/>
  <c r="K30" i="12"/>
  <c r="K15" i="12"/>
  <c r="K16" i="12"/>
  <c r="K17" i="12"/>
  <c r="K23" i="12"/>
  <c r="K27" i="12"/>
  <c r="K14" i="12"/>
  <c r="K31" i="12"/>
  <c r="K24" i="12"/>
  <c r="K25" i="12"/>
  <c r="K26" i="12"/>
  <c r="K28" i="12"/>
  <c r="K29" i="12"/>
  <c r="H23" i="12"/>
  <c r="L35" i="12"/>
  <c r="L21" i="12"/>
  <c r="L18" i="12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4" i="10"/>
  <c r="N39" i="3"/>
  <c r="Q36" i="3"/>
  <c r="Q37" i="3" s="1"/>
  <c r="F5" i="3"/>
  <c r="G5" i="3" s="1"/>
  <c r="F6" i="3"/>
  <c r="F7" i="3"/>
  <c r="G7" i="3" s="1"/>
  <c r="F8" i="3"/>
  <c r="F9" i="3"/>
  <c r="G9" i="3" s="1"/>
  <c r="F10" i="3"/>
  <c r="F11" i="3"/>
  <c r="G11" i="3" s="1"/>
  <c r="F12" i="3"/>
  <c r="F13" i="3"/>
  <c r="G13" i="3" s="1"/>
  <c r="F14" i="3"/>
  <c r="F15" i="3"/>
  <c r="F16" i="3"/>
  <c r="F17" i="3"/>
  <c r="F18" i="3"/>
  <c r="F19" i="3"/>
  <c r="F20" i="3"/>
  <c r="F21" i="3"/>
  <c r="G21" i="3" s="1"/>
  <c r="F22" i="3"/>
  <c r="F23" i="3"/>
  <c r="G23" i="3" s="1"/>
  <c r="F24" i="3"/>
  <c r="F25" i="3"/>
  <c r="G25" i="3" s="1"/>
  <c r="F26" i="3"/>
  <c r="F27" i="3"/>
  <c r="G27" i="3" s="1"/>
  <c r="F28" i="3"/>
  <c r="F29" i="3"/>
  <c r="G29" i="3" s="1"/>
  <c r="F30" i="3"/>
  <c r="F31" i="3"/>
  <c r="F32" i="3"/>
  <c r="F33" i="3"/>
  <c r="F34" i="3"/>
  <c r="F35" i="3"/>
  <c r="F36" i="3"/>
  <c r="F37" i="3"/>
  <c r="G37" i="3" s="1"/>
  <c r="F38" i="3"/>
  <c r="F39" i="3"/>
  <c r="G39" i="3" s="1"/>
  <c r="F40" i="3"/>
  <c r="F41" i="3"/>
  <c r="G41" i="3" s="1"/>
  <c r="F42" i="3"/>
  <c r="F43" i="3"/>
  <c r="F44" i="3"/>
  <c r="F45" i="3"/>
  <c r="G45" i="3" s="1"/>
  <c r="F46" i="3"/>
  <c r="F47" i="3"/>
  <c r="F48" i="3"/>
  <c r="F49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E35" i="1"/>
  <c r="E36" i="1" s="1"/>
  <c r="B39" i="1"/>
  <c r="F31" i="1"/>
  <c r="G4" i="1" s="1"/>
  <c r="H4" i="1" s="1"/>
  <c r="F5" i="1"/>
  <c r="F7" i="1"/>
  <c r="F8" i="1"/>
  <c r="F9" i="1"/>
  <c r="G9" i="1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AH6" i="4"/>
  <c r="AH4" i="4"/>
  <c r="AD4" i="4"/>
  <c r="B36" i="4"/>
  <c r="E36" i="5"/>
  <c r="B39" i="5"/>
  <c r="G48" i="3" l="1"/>
  <c r="G44" i="3"/>
  <c r="G40" i="3"/>
  <c r="G32" i="3"/>
  <c r="G28" i="3"/>
  <c r="G24" i="3"/>
  <c r="G20" i="3"/>
  <c r="G16" i="3"/>
  <c r="G8" i="3"/>
  <c r="G4" i="3"/>
  <c r="H4" i="3" s="1"/>
  <c r="G46" i="3"/>
  <c r="G42" i="3"/>
  <c r="K5" i="3" s="1"/>
  <c r="G38" i="3"/>
  <c r="G30" i="3"/>
  <c r="G22" i="3"/>
  <c r="G14" i="3"/>
  <c r="G10" i="3"/>
  <c r="G6" i="3"/>
  <c r="K8" i="1"/>
  <c r="K12" i="1"/>
  <c r="L5" i="1"/>
  <c r="J13" i="1"/>
  <c r="H25" i="1"/>
  <c r="L22" i="1"/>
  <c r="J30" i="1"/>
  <c r="L23" i="1"/>
  <c r="L8" i="1"/>
  <c r="L9" i="1"/>
  <c r="J17" i="1"/>
  <c r="K14" i="1"/>
  <c r="K31" i="1"/>
  <c r="H14" i="1"/>
  <c r="L28" i="1"/>
  <c r="H26" i="1"/>
  <c r="L13" i="1"/>
  <c r="J21" i="1"/>
  <c r="H12" i="1"/>
  <c r="L30" i="1"/>
  <c r="K22" i="1"/>
  <c r="J7" i="1"/>
  <c r="K20" i="1"/>
  <c r="K21" i="1"/>
  <c r="H13" i="1"/>
  <c r="H29" i="1"/>
  <c r="H30" i="1"/>
  <c r="L19" i="1"/>
  <c r="I6" i="1"/>
  <c r="I18" i="1"/>
  <c r="I20" i="1"/>
  <c r="I21" i="1"/>
  <c r="I24" i="1"/>
  <c r="I19" i="1"/>
  <c r="I23" i="1"/>
  <c r="I5" i="1"/>
  <c r="I7" i="1"/>
  <c r="I8" i="1"/>
  <c r="I26" i="1"/>
  <c r="I28" i="1"/>
  <c r="I13" i="1"/>
  <c r="I31" i="1"/>
  <c r="I10" i="1"/>
  <c r="I27" i="1"/>
  <c r="I11" i="1"/>
  <c r="I29" i="1"/>
  <c r="I30" i="1"/>
  <c r="I15" i="1"/>
  <c r="I12" i="1"/>
  <c r="I14" i="1"/>
  <c r="I4" i="1"/>
  <c r="I16" i="1"/>
  <c r="I17" i="1"/>
  <c r="I25" i="1"/>
  <c r="I9" i="1"/>
  <c r="I22" i="1"/>
  <c r="G24" i="1"/>
  <c r="G6" i="1"/>
  <c r="G12" i="1"/>
  <c r="G16" i="1"/>
  <c r="G28" i="1"/>
  <c r="L21" i="1" s="1"/>
  <c r="G35" i="3"/>
  <c r="G19" i="3"/>
  <c r="J23" i="3" s="1"/>
  <c r="I8" i="3"/>
  <c r="I24" i="3"/>
  <c r="I40" i="3"/>
  <c r="H42" i="3"/>
  <c r="H41" i="3"/>
  <c r="J8" i="3"/>
  <c r="I9" i="3"/>
  <c r="I25" i="3"/>
  <c r="I41" i="3"/>
  <c r="K23" i="3"/>
  <c r="J41" i="3"/>
  <c r="I10" i="3"/>
  <c r="I26" i="3"/>
  <c r="I42" i="3"/>
  <c r="J36" i="3"/>
  <c r="I6" i="3"/>
  <c r="K40" i="3"/>
  <c r="I11" i="3"/>
  <c r="I27" i="3"/>
  <c r="I43" i="3"/>
  <c r="K9" i="3"/>
  <c r="J27" i="3"/>
  <c r="I12" i="3"/>
  <c r="I28" i="3"/>
  <c r="I44" i="3"/>
  <c r="H15" i="3"/>
  <c r="I21" i="3"/>
  <c r="K26" i="3"/>
  <c r="J44" i="3"/>
  <c r="I13" i="3"/>
  <c r="I29" i="3"/>
  <c r="I45" i="3"/>
  <c r="K11" i="3"/>
  <c r="J29" i="3"/>
  <c r="I14" i="3"/>
  <c r="I30" i="3"/>
  <c r="I46" i="3"/>
  <c r="H16" i="3"/>
  <c r="H32" i="3"/>
  <c r="H48" i="3"/>
  <c r="I37" i="3"/>
  <c r="K44" i="3"/>
  <c r="I15" i="3"/>
  <c r="I31" i="3"/>
  <c r="I47" i="3"/>
  <c r="H17" i="3"/>
  <c r="H33" i="3"/>
  <c r="H49" i="3"/>
  <c r="H39" i="3"/>
  <c r="I22" i="3"/>
  <c r="K13" i="3"/>
  <c r="J31" i="3"/>
  <c r="I16" i="3"/>
  <c r="I32" i="3"/>
  <c r="I48" i="3"/>
  <c r="H18" i="3"/>
  <c r="H34" i="3"/>
  <c r="I38" i="3"/>
  <c r="J16" i="3"/>
  <c r="I17" i="3"/>
  <c r="I33" i="3"/>
  <c r="I49" i="3"/>
  <c r="H19" i="3"/>
  <c r="H35" i="3"/>
  <c r="I5" i="3"/>
  <c r="J17" i="3"/>
  <c r="I18" i="3"/>
  <c r="I34" i="3"/>
  <c r="I4" i="3"/>
  <c r="H36" i="3"/>
  <c r="H7" i="3"/>
  <c r="J21" i="3"/>
  <c r="J18" i="3"/>
  <c r="I19" i="3"/>
  <c r="I35" i="3"/>
  <c r="H5" i="3"/>
  <c r="H21" i="3"/>
  <c r="H37" i="3"/>
  <c r="K35" i="3"/>
  <c r="J19" i="3"/>
  <c r="I20" i="3"/>
  <c r="I36" i="3"/>
  <c r="H6" i="3"/>
  <c r="H22" i="3"/>
  <c r="K20" i="3"/>
  <c r="J38" i="3"/>
  <c r="I7" i="3"/>
  <c r="I23" i="3"/>
  <c r="I39" i="3"/>
  <c r="H9" i="3"/>
  <c r="H25" i="3"/>
  <c r="G34" i="3"/>
  <c r="G18" i="3"/>
  <c r="G33" i="3"/>
  <c r="G17" i="3"/>
  <c r="G47" i="3"/>
  <c r="G31" i="3"/>
  <c r="G15" i="3"/>
  <c r="G12" i="3"/>
  <c r="G43" i="3"/>
  <c r="G26" i="3"/>
  <c r="G36" i="3"/>
  <c r="G10" i="1"/>
  <c r="G13" i="1"/>
  <c r="J4" i="1" s="1"/>
  <c r="G25" i="1"/>
  <c r="G27" i="1"/>
  <c r="G26" i="1"/>
  <c r="G11" i="1"/>
  <c r="G19" i="1"/>
  <c r="G18" i="1"/>
  <c r="G17" i="1"/>
  <c r="K24" i="1" s="1"/>
  <c r="G15" i="1"/>
  <c r="G14" i="1"/>
  <c r="G23" i="1"/>
  <c r="G22" i="1"/>
  <c r="G5" i="1"/>
  <c r="G8" i="1"/>
  <c r="G7" i="1"/>
  <c r="G21" i="1"/>
  <c r="G20" i="1"/>
  <c r="J7" i="3" l="1"/>
  <c r="J22" i="3"/>
  <c r="J37" i="3"/>
  <c r="K49" i="3"/>
  <c r="K48" i="3"/>
  <c r="K47" i="3"/>
  <c r="K46" i="3"/>
  <c r="J20" i="3"/>
  <c r="J15" i="3"/>
  <c r="J46" i="3"/>
  <c r="K28" i="3"/>
  <c r="J13" i="3"/>
  <c r="J28" i="3"/>
  <c r="K10" i="3"/>
  <c r="J11" i="3"/>
  <c r="J5" i="3"/>
  <c r="J42" i="3"/>
  <c r="K24" i="3"/>
  <c r="J25" i="3"/>
  <c r="K7" i="3"/>
  <c r="K38" i="3"/>
  <c r="K34" i="3"/>
  <c r="K37" i="3"/>
  <c r="L18" i="1"/>
  <c r="K5" i="1"/>
  <c r="L4" i="1"/>
  <c r="K19" i="1"/>
  <c r="J22" i="1"/>
  <c r="L14" i="1"/>
  <c r="J5" i="1"/>
  <c r="J26" i="1"/>
  <c r="J20" i="1"/>
  <c r="L12" i="1"/>
  <c r="K15" i="1"/>
  <c r="L26" i="1"/>
  <c r="K29" i="1"/>
  <c r="J16" i="1"/>
  <c r="J15" i="1"/>
  <c r="L7" i="1"/>
  <c r="J14" i="1"/>
  <c r="L6" i="1"/>
  <c r="K25" i="1"/>
  <c r="J27" i="1"/>
  <c r="J28" i="1"/>
  <c r="L20" i="1"/>
  <c r="J6" i="3"/>
  <c r="K18" i="3"/>
  <c r="K33" i="3"/>
  <c r="J4" i="3"/>
  <c r="K32" i="3"/>
  <c r="J49" i="3"/>
  <c r="K31" i="3"/>
  <c r="J48" i="3"/>
  <c r="K30" i="3"/>
  <c r="K45" i="3"/>
  <c r="J30" i="3"/>
  <c r="K12" i="3"/>
  <c r="K43" i="3"/>
  <c r="J12" i="3"/>
  <c r="K41" i="3"/>
  <c r="J26" i="3"/>
  <c r="K8" i="3"/>
  <c r="J9" i="3"/>
  <c r="K4" i="3"/>
  <c r="J40" i="3"/>
  <c r="K22" i="3"/>
  <c r="J39" i="3"/>
  <c r="K21" i="3"/>
  <c r="J11" i="1"/>
  <c r="J25" i="1"/>
  <c r="L17" i="1"/>
  <c r="L16" i="1"/>
  <c r="L31" i="1"/>
  <c r="J6" i="1"/>
  <c r="J10" i="1"/>
  <c r="K17" i="1"/>
  <c r="K6" i="1"/>
  <c r="K4" i="1"/>
  <c r="L27" i="1"/>
  <c r="L10" i="1"/>
  <c r="K13" i="1"/>
  <c r="K28" i="1"/>
  <c r="K27" i="1"/>
  <c r="J18" i="1"/>
  <c r="K26" i="1"/>
  <c r="K9" i="1"/>
  <c r="K30" i="1"/>
  <c r="J12" i="1"/>
  <c r="K36" i="3"/>
  <c r="J35" i="3"/>
  <c r="K17" i="3"/>
  <c r="J34" i="3"/>
  <c r="K16" i="3"/>
  <c r="J33" i="3"/>
  <c r="K15" i="3"/>
  <c r="J32" i="3"/>
  <c r="K14" i="3"/>
  <c r="J47" i="3"/>
  <c r="K29" i="3"/>
  <c r="J14" i="3"/>
  <c r="K19" i="3"/>
  <c r="J45" i="3"/>
  <c r="K27" i="3"/>
  <c r="K42" i="3"/>
  <c r="J43" i="3"/>
  <c r="K25" i="3"/>
  <c r="J10" i="3"/>
  <c r="K39" i="3"/>
  <c r="J24" i="3"/>
  <c r="K6" i="3"/>
  <c r="K7" i="1"/>
  <c r="J9" i="1"/>
  <c r="J8" i="1"/>
  <c r="J23" i="1"/>
  <c r="L15" i="1"/>
  <c r="K18" i="1"/>
  <c r="L29" i="1"/>
  <c r="J24" i="1"/>
  <c r="K16" i="1"/>
  <c r="J19" i="1"/>
  <c r="L11" i="1"/>
  <c r="K23" i="1"/>
  <c r="L25" i="1"/>
  <c r="L24" i="1"/>
  <c r="K11" i="1"/>
  <c r="J31" i="1"/>
  <c r="K10" i="1"/>
  <c r="J29" i="1"/>
  <c r="H17" i="1"/>
  <c r="H5" i="1"/>
  <c r="H18" i="1"/>
  <c r="H9" i="1"/>
  <c r="H28" i="1"/>
  <c r="H23" i="1"/>
  <c r="H11" i="1"/>
  <c r="H21" i="1"/>
  <c r="H7" i="1"/>
  <c r="H15" i="1"/>
  <c r="H10" i="1"/>
  <c r="H31" i="1"/>
  <c r="H16" i="1"/>
  <c r="H24" i="1"/>
  <c r="H6" i="1"/>
  <c r="H19" i="1"/>
  <c r="H22" i="1"/>
  <c r="H8" i="1"/>
  <c r="H20" i="1"/>
  <c r="H27" i="1"/>
  <c r="H26" i="3"/>
  <c r="H24" i="3"/>
  <c r="H43" i="3"/>
  <c r="H10" i="3"/>
  <c r="H27" i="3"/>
  <c r="H11" i="3"/>
  <c r="H44" i="3"/>
  <c r="H45" i="3"/>
  <c r="H28" i="3"/>
  <c r="H38" i="3"/>
  <c r="H29" i="3"/>
  <c r="H12" i="3"/>
  <c r="H13" i="3"/>
  <c r="H20" i="3"/>
  <c r="H46" i="3"/>
  <c r="H23" i="3"/>
  <c r="H30" i="3"/>
  <c r="H8" i="3"/>
  <c r="H47" i="3"/>
  <c r="H14" i="3"/>
  <c r="H31" i="3"/>
  <c r="H40" i="3"/>
  <c r="B31" i="5"/>
  <c r="B30" i="5"/>
  <c r="E31" i="5"/>
  <c r="F31" i="5" s="1"/>
  <c r="E30" i="5"/>
  <c r="F30" i="5" s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E28" i="5"/>
  <c r="F28" i="5" s="1"/>
  <c r="B29" i="5"/>
  <c r="E29" i="5"/>
  <c r="F29" i="5" s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B28" i="5"/>
  <c r="G25" i="4" l="1"/>
  <c r="G9" i="4"/>
  <c r="J17" i="4" s="1"/>
  <c r="G28" i="5"/>
  <c r="G21" i="4"/>
  <c r="J18" i="4"/>
  <c r="J13" i="4"/>
  <c r="J23" i="4"/>
  <c r="J12" i="4"/>
  <c r="J28" i="4"/>
  <c r="J6" i="4"/>
  <c r="J26" i="4"/>
  <c r="J21" i="4"/>
  <c r="J19" i="4"/>
  <c r="J24" i="4"/>
  <c r="J11" i="4"/>
  <c r="J20" i="4"/>
  <c r="J4" i="4"/>
  <c r="J5" i="4"/>
  <c r="J25" i="4"/>
  <c r="J16" i="4"/>
  <c r="J15" i="4"/>
  <c r="J14" i="4"/>
  <c r="G5" i="4"/>
  <c r="I6" i="4" s="1"/>
  <c r="G4" i="4"/>
  <c r="G24" i="4"/>
  <c r="G22" i="4"/>
  <c r="G20" i="4"/>
  <c r="G17" i="4"/>
  <c r="G15" i="4"/>
  <c r="G19" i="4"/>
  <c r="G18" i="4"/>
  <c r="G16" i="4"/>
  <c r="G13" i="4"/>
  <c r="G12" i="4"/>
  <c r="G11" i="4"/>
  <c r="G10" i="4"/>
  <c r="G8" i="4"/>
  <c r="G14" i="4"/>
  <c r="G23" i="4"/>
  <c r="G7" i="4"/>
  <c r="G6" i="4"/>
  <c r="J7" i="4" l="1"/>
  <c r="J9" i="4"/>
  <c r="J8" i="4"/>
  <c r="J10" i="4"/>
  <c r="J27" i="4"/>
  <c r="J22" i="4"/>
  <c r="K27" i="4"/>
  <c r="K26" i="4"/>
  <c r="K10" i="4"/>
  <c r="K11" i="4"/>
  <c r="K6" i="4"/>
  <c r="K15" i="4"/>
  <c r="K21" i="4"/>
  <c r="K5" i="4"/>
  <c r="K24" i="4"/>
  <c r="K4" i="4"/>
  <c r="K28" i="4"/>
  <c r="K14" i="4"/>
  <c r="K12" i="4"/>
  <c r="K7" i="4"/>
  <c r="K13" i="4"/>
  <c r="K23" i="4"/>
  <c r="K20" i="4"/>
  <c r="K19" i="4"/>
  <c r="K25" i="4"/>
  <c r="K8" i="4"/>
  <c r="K16" i="4"/>
  <c r="K9" i="4"/>
  <c r="K17" i="4"/>
  <c r="K18" i="4"/>
  <c r="K22" i="4"/>
  <c r="I8" i="4"/>
  <c r="I25" i="4"/>
  <c r="I24" i="4"/>
  <c r="I9" i="4"/>
  <c r="I4" i="4"/>
  <c r="I19" i="4"/>
  <c r="I13" i="4"/>
  <c r="I7" i="4"/>
  <c r="I28" i="4"/>
  <c r="I27" i="4"/>
  <c r="I26" i="4"/>
  <c r="I18" i="4"/>
  <c r="I17" i="4"/>
  <c r="I12" i="4"/>
  <c r="I11" i="4"/>
  <c r="I21" i="4"/>
  <c r="I14" i="4"/>
  <c r="I10" i="4"/>
  <c r="I5" i="4"/>
  <c r="I23" i="4"/>
  <c r="I22" i="4"/>
  <c r="I15" i="4"/>
  <c r="I16" i="4"/>
  <c r="I20" i="4"/>
  <c r="H4" i="4"/>
  <c r="H5" i="4"/>
  <c r="H12" i="4"/>
  <c r="H19" i="4"/>
  <c r="H15" i="4"/>
  <c r="H21" i="4"/>
  <c r="H28" i="4"/>
  <c r="H6" i="4"/>
  <c r="H13" i="4"/>
  <c r="H22" i="4"/>
  <c r="H14" i="4"/>
  <c r="H23" i="4"/>
  <c r="H17" i="4"/>
  <c r="H11" i="4"/>
  <c r="H18" i="4"/>
  <c r="H7" i="4"/>
  <c r="H24" i="4"/>
  <c r="H25" i="4"/>
  <c r="H20" i="4"/>
  <c r="H10" i="4"/>
  <c r="H16" i="4"/>
  <c r="H26" i="4"/>
  <c r="H9" i="4"/>
  <c r="H27" i="4"/>
  <c r="H8" i="4"/>
  <c r="L19" i="4"/>
  <c r="L20" i="4"/>
  <c r="L5" i="4"/>
  <c r="L15" i="4"/>
  <c r="L25" i="4"/>
  <c r="L17" i="4"/>
  <c r="L8" i="4"/>
  <c r="L24" i="4"/>
  <c r="L18" i="4"/>
  <c r="L27" i="4"/>
  <c r="L26" i="4"/>
  <c r="L14" i="4"/>
  <c r="L4" i="4"/>
  <c r="L28" i="4"/>
  <c r="L23" i="4"/>
  <c r="L22" i="4"/>
  <c r="L21" i="4"/>
  <c r="L6" i="4"/>
  <c r="L13" i="4"/>
  <c r="L12" i="4"/>
  <c r="L7" i="4"/>
  <c r="L16" i="4"/>
  <c r="L10" i="4"/>
  <c r="L11" i="4"/>
  <c r="L9" i="4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G27" i="5" s="1"/>
  <c r="E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4" i="5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4" i="2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H5" i="5" l="1"/>
  <c r="G20" i="5"/>
  <c r="G23" i="5"/>
  <c r="G21" i="5"/>
  <c r="G19" i="5"/>
  <c r="G7" i="5"/>
  <c r="G11" i="5"/>
  <c r="I23" i="5" s="1"/>
  <c r="G17" i="5"/>
  <c r="G25" i="5"/>
  <c r="G9" i="5"/>
  <c r="G18" i="5"/>
  <c r="G15" i="5"/>
  <c r="G16" i="5"/>
  <c r="K6" i="5" s="1"/>
  <c r="G14" i="5"/>
  <c r="G13" i="5"/>
  <c r="J13" i="5" s="1"/>
  <c r="L14" i="5"/>
  <c r="L30" i="5"/>
  <c r="L15" i="5"/>
  <c r="L31" i="5"/>
  <c r="L12" i="5"/>
  <c r="L16" i="5"/>
  <c r="L4" i="5"/>
  <c r="I12" i="5"/>
  <c r="I28" i="5"/>
  <c r="L28" i="5"/>
  <c r="L17" i="5"/>
  <c r="L18" i="5"/>
  <c r="L19" i="5"/>
  <c r="L24" i="5"/>
  <c r="L26" i="5"/>
  <c r="L20" i="5"/>
  <c r="L5" i="5"/>
  <c r="L21" i="5"/>
  <c r="L11" i="5"/>
  <c r="L6" i="5"/>
  <c r="L22" i="5"/>
  <c r="I18" i="5"/>
  <c r="L8" i="5"/>
  <c r="L25" i="5"/>
  <c r="L7" i="5"/>
  <c r="L23" i="5"/>
  <c r="L27" i="5"/>
  <c r="L9" i="5"/>
  <c r="L10" i="5"/>
  <c r="L13" i="5"/>
  <c r="L29" i="5"/>
  <c r="G12" i="5"/>
  <c r="G26" i="5"/>
  <c r="G10" i="5"/>
  <c r="G24" i="5"/>
  <c r="G8" i="5"/>
  <c r="G22" i="5"/>
  <c r="G6" i="5"/>
  <c r="G5" i="5"/>
  <c r="H10" i="5" s="1"/>
  <c r="I22" i="5" l="1"/>
  <c r="I20" i="5"/>
  <c r="I16" i="5"/>
  <c r="I13" i="5"/>
  <c r="H6" i="5"/>
  <c r="I11" i="5"/>
  <c r="K29" i="5"/>
  <c r="J28" i="5"/>
  <c r="I9" i="5"/>
  <c r="I26" i="5"/>
  <c r="J20" i="5"/>
  <c r="I5" i="5"/>
  <c r="I10" i="5"/>
  <c r="J18" i="5"/>
  <c r="I25" i="5"/>
  <c r="I31" i="5"/>
  <c r="I30" i="5"/>
  <c r="J31" i="5"/>
  <c r="I24" i="5"/>
  <c r="J21" i="5"/>
  <c r="I15" i="5"/>
  <c r="I27" i="5"/>
  <c r="J9" i="5"/>
  <c r="I17" i="5"/>
  <c r="I7" i="5"/>
  <c r="I21" i="5"/>
  <c r="I19" i="5"/>
  <c r="I29" i="5"/>
  <c r="I6" i="5"/>
  <c r="I14" i="5"/>
  <c r="J17" i="5"/>
  <c r="I8" i="5"/>
  <c r="J15" i="5"/>
  <c r="I4" i="5"/>
  <c r="J8" i="5"/>
  <c r="J26" i="5"/>
  <c r="J19" i="5"/>
  <c r="K30" i="5"/>
  <c r="H7" i="5"/>
  <c r="K16" i="5"/>
  <c r="H12" i="5"/>
  <c r="J16" i="5"/>
  <c r="H8" i="5"/>
  <c r="H29" i="5"/>
  <c r="J25" i="5"/>
  <c r="H28" i="5"/>
  <c r="J12" i="5"/>
  <c r="K20" i="5"/>
  <c r="H30" i="5"/>
  <c r="H14" i="5"/>
  <c r="K27" i="5"/>
  <c r="H9" i="5"/>
  <c r="H27" i="5"/>
  <c r="K15" i="5"/>
  <c r="K25" i="5"/>
  <c r="K5" i="5"/>
  <c r="K11" i="5"/>
  <c r="H31" i="5"/>
  <c r="K9" i="5"/>
  <c r="H22" i="5"/>
  <c r="H15" i="5"/>
  <c r="K4" i="5"/>
  <c r="K21" i="5"/>
  <c r="K26" i="5"/>
  <c r="J27" i="5"/>
  <c r="K10" i="5"/>
  <c r="H20" i="5"/>
  <c r="J11" i="5"/>
  <c r="K23" i="5"/>
  <c r="J24" i="5"/>
  <c r="J7" i="5"/>
  <c r="H17" i="5"/>
  <c r="H11" i="5"/>
  <c r="K17" i="5"/>
  <c r="H26" i="5"/>
  <c r="J23" i="5"/>
  <c r="J22" i="5"/>
  <c r="H24" i="5"/>
  <c r="K31" i="5"/>
  <c r="J6" i="5"/>
  <c r="J5" i="5"/>
  <c r="H23" i="5"/>
  <c r="K28" i="5"/>
  <c r="K12" i="5"/>
  <c r="H19" i="5"/>
  <c r="K14" i="5"/>
  <c r="K19" i="5"/>
  <c r="K18" i="5"/>
  <c r="H25" i="5"/>
  <c r="J10" i="5"/>
  <c r="K13" i="5"/>
  <c r="H21" i="5"/>
  <c r="H18" i="5"/>
  <c r="H13" i="5"/>
  <c r="H16" i="5"/>
  <c r="J30" i="5"/>
  <c r="K24" i="5"/>
  <c r="K7" i="5"/>
  <c r="K22" i="5"/>
  <c r="J29" i="5"/>
  <c r="J4" i="5"/>
  <c r="J14" i="5"/>
  <c r="K8" i="5"/>
</calcChain>
</file>

<file path=xl/sharedStrings.xml><?xml version="1.0" encoding="utf-8"?>
<sst xmlns="http://schemas.openxmlformats.org/spreadsheetml/2006/main" count="329" uniqueCount="46">
  <si>
    <t>H</t>
  </si>
  <si>
    <t>∆H</t>
  </si>
  <si>
    <t>T (menit)</t>
  </si>
  <si>
    <t>T (detik)</t>
  </si>
  <si>
    <t>ΔH</t>
  </si>
  <si>
    <t>F terukur</t>
  </si>
  <si>
    <t>(cm/detik)</t>
  </si>
  <si>
    <t>k</t>
  </si>
  <si>
    <t>f terhitung</t>
  </si>
  <si>
    <t>k1</t>
  </si>
  <si>
    <t>k2</t>
  </si>
  <si>
    <t>k3</t>
  </si>
  <si>
    <t>k4</t>
  </si>
  <si>
    <t>k5</t>
  </si>
  <si>
    <t>regresi</t>
  </si>
  <si>
    <t>MAX</t>
  </si>
  <si>
    <t>Modus K3</t>
  </si>
  <si>
    <t>cm/detik</t>
  </si>
  <si>
    <t>cm/jam</t>
  </si>
  <si>
    <t>cm/hari</t>
  </si>
  <si>
    <t>F terhitung</t>
  </si>
  <si>
    <t>Modus K4</t>
  </si>
  <si>
    <t>f terukur</t>
  </si>
  <si>
    <t>F hitung</t>
  </si>
  <si>
    <t>Modus K2</t>
  </si>
  <si>
    <t>f</t>
  </si>
  <si>
    <t>K1</t>
  </si>
  <si>
    <t>K2</t>
  </si>
  <si>
    <t>K3</t>
  </si>
  <si>
    <t>K4</t>
  </si>
  <si>
    <t>No.</t>
  </si>
  <si>
    <t>Modus K1</t>
  </si>
  <si>
    <t>K5</t>
  </si>
  <si>
    <t>k6</t>
  </si>
  <si>
    <t>k7</t>
  </si>
  <si>
    <t>Modus K6</t>
  </si>
  <si>
    <t>No</t>
  </si>
  <si>
    <r>
      <t xml:space="preserve">T </t>
    </r>
    <r>
      <rPr>
        <sz val="8"/>
        <color theme="1"/>
        <rFont val="Calibri"/>
        <family val="2"/>
        <scheme val="minor"/>
      </rPr>
      <t>kum (detik)</t>
    </r>
  </si>
  <si>
    <r>
      <t>H</t>
    </r>
    <r>
      <rPr>
        <sz val="8"/>
        <color theme="1"/>
        <rFont val="Calibri"/>
        <family val="2"/>
        <scheme val="minor"/>
      </rPr>
      <t>(cm)</t>
    </r>
  </si>
  <si>
    <r>
      <t>∆ H</t>
    </r>
    <r>
      <rPr>
        <sz val="8"/>
        <color theme="1"/>
        <rFont val="Calibri"/>
        <family val="2"/>
        <scheme val="minor"/>
      </rPr>
      <t>(cm)</t>
    </r>
  </si>
  <si>
    <r>
      <t xml:space="preserve">f </t>
    </r>
    <r>
      <rPr>
        <sz val="8"/>
        <color theme="1"/>
        <rFont val="Calibri"/>
        <family val="2"/>
        <scheme val="minor"/>
      </rPr>
      <t>terukur</t>
    </r>
  </si>
  <si>
    <t>K</t>
  </si>
  <si>
    <r>
      <t xml:space="preserve">f </t>
    </r>
    <r>
      <rPr>
        <sz val="8"/>
        <color theme="1"/>
        <rFont val="Calibri"/>
        <family val="2"/>
        <scheme val="minor"/>
      </rPr>
      <t>terhitung</t>
    </r>
  </si>
  <si>
    <t>cm/s</t>
  </si>
  <si>
    <t>Aft missing</t>
  </si>
  <si>
    <t>mm/jam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</si>
</sst>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"/>
    <numFmt numFmtId="165" formatCode="0.0000"/>
    <numFmt numFmtId="166" formatCode="0.00000"/>
    <numFmt numFmtId="167" formatCode="_-* #,##0.0_-;\-* #,##0.0_-;_-* &quot;-&quot;_-;_-@_-"/>
  </numFmts>
  <fonts count="15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1"/>
      <color rgb="FF0061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164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2" borderId="0" xfId="1" applyFont="1" applyAlignment="1">
      <alignment vertical="center"/>
    </xf>
    <xf numFmtId="2" fontId="5" fillId="2" borderId="0" xfId="1" applyNumberFormat="1" applyFont="1" applyAlignment="1">
      <alignment vertical="center"/>
    </xf>
    <xf numFmtId="165" fontId="0" fillId="0" borderId="0" xfId="0" applyNumberFormat="1">
      <alignment vertical="center"/>
    </xf>
    <xf numFmtId="166" fontId="0" fillId="0" borderId="0" xfId="0" applyNumberFormat="1">
      <alignment vertical="center"/>
    </xf>
    <xf numFmtId="0" fontId="0" fillId="3" borderId="0" xfId="0" applyFill="1">
      <alignment vertical="center"/>
    </xf>
    <xf numFmtId="0" fontId="2" fillId="2" borderId="0" xfId="1" applyAlignment="1">
      <alignment vertical="center"/>
    </xf>
    <xf numFmtId="2" fontId="2" fillId="2" borderId="0" xfId="1" applyNumberFormat="1" applyAlignment="1">
      <alignment vertical="center"/>
    </xf>
    <xf numFmtId="1" fontId="0" fillId="0" borderId="0" xfId="0" applyNumberFormat="1">
      <alignment vertical="center"/>
    </xf>
    <xf numFmtId="164" fontId="2" fillId="2" borderId="0" xfId="1" applyNumberFormat="1" applyAlignment="1">
      <alignment vertical="center"/>
    </xf>
    <xf numFmtId="165" fontId="0" fillId="3" borderId="0" xfId="0" applyNumberFormat="1" applyFill="1">
      <alignment vertical="center"/>
    </xf>
    <xf numFmtId="0" fontId="7" fillId="0" borderId="0" xfId="0" applyFont="1">
      <alignment vertical="center"/>
    </xf>
    <xf numFmtId="165" fontId="8" fillId="0" borderId="0" xfId="0" applyNumberFormat="1" applyFont="1">
      <alignment vertical="center"/>
    </xf>
    <xf numFmtId="0" fontId="4" fillId="3" borderId="0" xfId="0" applyFont="1" applyFill="1">
      <alignment vertical="center"/>
    </xf>
    <xf numFmtId="0" fontId="8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3" borderId="1" xfId="0" applyFill="1" applyBorder="1">
      <alignment vertical="center"/>
    </xf>
    <xf numFmtId="164" fontId="0" fillId="3" borderId="1" xfId="0" applyNumberFormat="1" applyFill="1" applyBorder="1">
      <alignment vertical="center"/>
    </xf>
    <xf numFmtId="165" fontId="4" fillId="0" borderId="1" xfId="0" applyNumberFormat="1" applyFont="1" applyBorder="1">
      <alignment vertical="center"/>
    </xf>
    <xf numFmtId="165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65" fontId="0" fillId="3" borderId="1" xfId="0" applyNumberFormat="1" applyFill="1" applyBorder="1">
      <alignment vertical="center"/>
    </xf>
    <xf numFmtId="166" fontId="0" fillId="0" borderId="1" xfId="0" applyNumberFormat="1" applyBorder="1">
      <alignment vertical="center"/>
    </xf>
    <xf numFmtId="0" fontId="4" fillId="4" borderId="1" xfId="0" applyFont="1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0" fillId="3" borderId="1" xfId="0" applyNumberFormat="1" applyFill="1" applyBorder="1">
      <alignment vertical="center"/>
    </xf>
    <xf numFmtId="0" fontId="4" fillId="3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4" fillId="3" borderId="1" xfId="0" applyNumberFormat="1" applyFont="1" applyFill="1" applyBorder="1">
      <alignment vertical="center"/>
    </xf>
    <xf numFmtId="1" fontId="0" fillId="3" borderId="1" xfId="0" applyNumberFormat="1" applyFill="1" applyBorder="1">
      <alignment vertical="center"/>
    </xf>
    <xf numFmtId="164" fontId="4" fillId="3" borderId="1" xfId="0" applyNumberFormat="1" applyFont="1" applyFill="1" applyBorder="1">
      <alignment vertical="center"/>
    </xf>
    <xf numFmtId="0" fontId="4" fillId="4" borderId="2" xfId="0" applyFont="1" applyFill="1" applyBorder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/>
    <xf numFmtId="2" fontId="12" fillId="3" borderId="1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65" fontId="0" fillId="6" borderId="1" xfId="0" applyNumberFormat="1" applyFill="1" applyBorder="1">
      <alignment vertical="center"/>
    </xf>
    <xf numFmtId="0" fontId="1" fillId="7" borderId="1" xfId="2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3" fillId="7" borderId="1" xfId="2" applyFont="1" applyFill="1" applyBorder="1" applyAlignment="1">
      <alignment horizontal="center" vertical="center"/>
    </xf>
    <xf numFmtId="0" fontId="14" fillId="7" borderId="1" xfId="2" applyFont="1" applyFill="1" applyBorder="1" applyAlignment="1">
      <alignment horizontal="center" vertical="center"/>
    </xf>
    <xf numFmtId="1" fontId="1" fillId="8" borderId="1" xfId="2" applyNumberFormat="1" applyFill="1" applyBorder="1" applyAlignment="1">
      <alignment horizontal="center" vertical="center"/>
    </xf>
    <xf numFmtId="167" fontId="0" fillId="0" borderId="1" xfId="3" applyNumberFormat="1" applyFont="1" applyBorder="1" applyAlignment="1">
      <alignment horizontal="center" vertical="center"/>
    </xf>
    <xf numFmtId="165" fontId="14" fillId="0" borderId="1" xfId="2" applyNumberFormat="1" applyFont="1" applyBorder="1" applyAlignment="1">
      <alignment horizontal="center" vertical="center"/>
    </xf>
    <xf numFmtId="0" fontId="1" fillId="0" borderId="1" xfId="2" applyBorder="1"/>
    <xf numFmtId="1" fontId="1" fillId="0" borderId="1" xfId="2" applyNumberFormat="1" applyBorder="1" applyAlignment="1">
      <alignment horizontal="center" vertical="center"/>
    </xf>
    <xf numFmtId="164" fontId="1" fillId="0" borderId="1" xfId="2" applyNumberFormat="1" applyBorder="1" applyAlignment="1">
      <alignment horizontal="center" vertical="center"/>
    </xf>
    <xf numFmtId="165" fontId="1" fillId="0" borderId="1" xfId="2" applyNumberFormat="1" applyBorder="1" applyAlignment="1">
      <alignment horizontal="center" vertical="center"/>
    </xf>
    <xf numFmtId="165" fontId="14" fillId="5" borderId="1" xfId="2" applyNumberFormat="1" applyFont="1" applyFill="1" applyBorder="1" applyAlignment="1">
      <alignment horizontal="center" vertical="center"/>
    </xf>
    <xf numFmtId="165" fontId="1" fillId="0" borderId="1" xfId="2" applyNumberFormat="1" applyBorder="1"/>
    <xf numFmtId="0" fontId="1" fillId="0" borderId="1" xfId="2" applyBorder="1" applyAlignment="1">
      <alignment horizontal="center" vertical="center"/>
    </xf>
    <xf numFmtId="0" fontId="1" fillId="0" borderId="0" xfId="2" applyAlignment="1">
      <alignment horizontal="center"/>
    </xf>
    <xf numFmtId="1" fontId="1" fillId="0" borderId="0" xfId="2" applyNumberFormat="1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165" fontId="0" fillId="9" borderId="0" xfId="0" applyNumberFormat="1" applyFill="1">
      <alignment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7" borderId="1" xfId="2" applyNumberFormat="1" applyFill="1" applyBorder="1" applyAlignment="1">
      <alignment horizontal="center" vertical="center"/>
    </xf>
    <xf numFmtId="0" fontId="1" fillId="7" borderId="1" xfId="2" applyFill="1" applyBorder="1" applyAlignment="1">
      <alignment horizontal="center" vertical="center"/>
    </xf>
    <xf numFmtId="0" fontId="14" fillId="7" borderId="2" xfId="2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</cellXfs>
  <cellStyles count="4">
    <cellStyle name="Comma [0] 2" xfId="3" xr:uid="{AEC744E7-EFED-4535-A681-CB5D7F423BFB}"/>
    <cellStyle name="Good" xfId="1" builtinId="26"/>
    <cellStyle name="Normal" xfId="0" builtinId="0"/>
    <cellStyle name="Normal 2" xfId="2" xr:uid="{0A2B7C45-A196-4C7A-8BA8-85C7571432B4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www.wps.cn/officeDocument/2020/cellImage" Target="NUL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</a:t>
            </a:r>
            <a:r>
              <a:rPr lang="en-US" baseline="0"/>
              <a:t>1-k2</a:t>
            </a:r>
          </a:p>
        </c:rich>
      </c:tx>
      <c:layout>
        <c:manualLayout>
          <c:xMode val="edge"/>
          <c:yMode val="edge"/>
          <c:x val="0.80388188976377939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'HHBK 1'!$H$2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540551181102361"/>
                  <c:y val="-0.508299431321084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1'!$C$4:$C$31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</c:numCache>
            </c:numRef>
          </c:xVal>
          <c:yVal>
            <c:numRef>
              <c:f>'HHBK 1'!$H$4:$H$31</c:f>
              <c:numCache>
                <c:formatCode>0.0000</c:formatCode>
                <c:ptCount val="28"/>
                <c:pt idx="0">
                  <c:v>2.3349999999999801E-2</c:v>
                </c:pt>
                <c:pt idx="1">
                  <c:v>1.5024999999999806E-2</c:v>
                </c:pt>
                <c:pt idx="2">
                  <c:v>1.0862499999999855E-2</c:v>
                </c:pt>
                <c:pt idx="3">
                  <c:v>8.7812499999999037E-3</c:v>
                </c:pt>
                <c:pt idx="4">
                  <c:v>7.7406249999999403E-3</c:v>
                </c:pt>
                <c:pt idx="5">
                  <c:v>7.2203124999999646E-3</c:v>
                </c:pt>
                <c:pt idx="6">
                  <c:v>6.9601562499999794E-3</c:v>
                </c:pt>
                <c:pt idx="7">
                  <c:v>6.8300781249999885E-3</c:v>
                </c:pt>
                <c:pt idx="8">
                  <c:v>6.7650390624999935E-3</c:v>
                </c:pt>
                <c:pt idx="9">
                  <c:v>6.7325195312499964E-3</c:v>
                </c:pt>
                <c:pt idx="10">
                  <c:v>6.7162597656249979E-3</c:v>
                </c:pt>
                <c:pt idx="11">
                  <c:v>6.7081298828124995E-3</c:v>
                </c:pt>
                <c:pt idx="12">
                  <c:v>6.7040649414062499E-3</c:v>
                </c:pt>
                <c:pt idx="13">
                  <c:v>6.702032470703125E-3</c:v>
                </c:pt>
                <c:pt idx="14">
                  <c:v>6.7010162353515626E-3</c:v>
                </c:pt>
                <c:pt idx="15">
                  <c:v>6.7005081176757814E-3</c:v>
                </c:pt>
                <c:pt idx="16">
                  <c:v>6.7002540588378904E-3</c:v>
                </c:pt>
                <c:pt idx="17">
                  <c:v>6.7001270294189457E-3</c:v>
                </c:pt>
                <c:pt idx="18">
                  <c:v>6.700063514709473E-3</c:v>
                </c:pt>
                <c:pt idx="19">
                  <c:v>6.7000317573547366E-3</c:v>
                </c:pt>
                <c:pt idx="20">
                  <c:v>6.700015878677368E-3</c:v>
                </c:pt>
                <c:pt idx="21">
                  <c:v>6.7000079393386841E-3</c:v>
                </c:pt>
                <c:pt idx="22">
                  <c:v>6.7000039696693426E-3</c:v>
                </c:pt>
                <c:pt idx="23">
                  <c:v>6.700001984834671E-3</c:v>
                </c:pt>
                <c:pt idx="24">
                  <c:v>6.700000992417336E-3</c:v>
                </c:pt>
                <c:pt idx="25">
                  <c:v>6.7000004962086681E-3</c:v>
                </c:pt>
                <c:pt idx="26">
                  <c:v>6.7000002481043342E-3</c:v>
                </c:pt>
                <c:pt idx="27">
                  <c:v>6.7000001240521672E-3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55-4A72-A485-4B370091B605}"/>
            </c:ext>
          </c:extLst>
        </c:ser>
        <c:ser>
          <c:idx val="1"/>
          <c:order val="1"/>
          <c:tx>
            <c:strRef>
              <c:f>'HHBK 1'!$I$2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3038932633420817E-2"/>
                  <c:y val="-0.455096967045785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1'!$C$4:$C$31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</c:numCache>
            </c:numRef>
          </c:xVal>
          <c:yVal>
            <c:numRef>
              <c:f>'HHBK 1'!$I$4:$I$31</c:f>
              <c:numCache>
                <c:formatCode>0.0000</c:formatCode>
                <c:ptCount val="28"/>
                <c:pt idx="0">
                  <c:v>1.7799999999999858E-2</c:v>
                </c:pt>
                <c:pt idx="1">
                  <c:v>1.0399999999999908E-2</c:v>
                </c:pt>
                <c:pt idx="2">
                  <c:v>7.9333333333332871E-3</c:v>
                </c:pt>
                <c:pt idx="3">
                  <c:v>7.1111111111110915E-3</c:v>
                </c:pt>
                <c:pt idx="4">
                  <c:v>6.8370370370370286E-3</c:v>
                </c:pt>
                <c:pt idx="5">
                  <c:v>6.7456790123456758E-3</c:v>
                </c:pt>
                <c:pt idx="6">
                  <c:v>6.7152263374485582E-3</c:v>
                </c:pt>
                <c:pt idx="7">
                  <c:v>6.7050754458161865E-3</c:v>
                </c:pt>
                <c:pt idx="8">
                  <c:v>6.7016918152720626E-3</c:v>
                </c:pt>
                <c:pt idx="9">
                  <c:v>6.7005639384240213E-3</c:v>
                </c:pt>
                <c:pt idx="10">
                  <c:v>6.7001879794746739E-3</c:v>
                </c:pt>
                <c:pt idx="11">
                  <c:v>6.7000626598248915E-3</c:v>
                </c:pt>
                <c:pt idx="12">
                  <c:v>6.7000208866082973E-3</c:v>
                </c:pt>
                <c:pt idx="13">
                  <c:v>6.7000069622027659E-3</c:v>
                </c:pt>
                <c:pt idx="14">
                  <c:v>6.7000023207342552E-3</c:v>
                </c:pt>
                <c:pt idx="15">
                  <c:v>6.7000007735780855E-3</c:v>
                </c:pt>
                <c:pt idx="16">
                  <c:v>6.7000002578593617E-3</c:v>
                </c:pt>
                <c:pt idx="17">
                  <c:v>6.7000000859531207E-3</c:v>
                </c:pt>
                <c:pt idx="18">
                  <c:v>6.7000000286510401E-3</c:v>
                </c:pt>
                <c:pt idx="19">
                  <c:v>6.7000000095503469E-3</c:v>
                </c:pt>
                <c:pt idx="20">
                  <c:v>6.7000000031834494E-3</c:v>
                </c:pt>
                <c:pt idx="21">
                  <c:v>6.7000000010611497E-3</c:v>
                </c:pt>
                <c:pt idx="22">
                  <c:v>6.7000000003537164E-3</c:v>
                </c:pt>
                <c:pt idx="23">
                  <c:v>6.7000000001179059E-3</c:v>
                </c:pt>
                <c:pt idx="24">
                  <c:v>6.7000000000393021E-3</c:v>
                </c:pt>
                <c:pt idx="25">
                  <c:v>6.7000000000131009E-3</c:v>
                </c:pt>
                <c:pt idx="26">
                  <c:v>6.7000000000043674E-3</c:v>
                </c:pt>
                <c:pt idx="27">
                  <c:v>6.7000000000014557E-3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55-4A72-A485-4B370091B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60080"/>
        <c:axId val="209157168"/>
      </c:scatterChart>
      <c:valAx>
        <c:axId val="20916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57168"/>
        <c:crosses val="autoZero"/>
        <c:crossBetween val="midCat"/>
      </c:valAx>
      <c:valAx>
        <c:axId val="209157168"/>
        <c:scaling>
          <c:orientation val="minMax"/>
          <c:min val="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60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k5</a:t>
            </a:r>
          </a:p>
        </c:rich>
      </c:tx>
      <c:layout>
        <c:manualLayout>
          <c:xMode val="edge"/>
          <c:yMode val="edge"/>
          <c:x val="0.85832157174915491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70393539551657E-2"/>
          <c:y val="0.17171296296296296"/>
          <c:w val="0.69912367469422065"/>
          <c:h val="0.61498432487605714"/>
        </c:manualLayout>
      </c:layout>
      <c:scatterChart>
        <c:scatterStyle val="smoothMarker"/>
        <c:varyColors val="0"/>
        <c:ser>
          <c:idx val="4"/>
          <c:order val="4"/>
          <c:tx>
            <c:strRef>
              <c:f>'HHBK 3'!$L$2</c:f>
              <c:strCache>
                <c:ptCount val="1"/>
                <c:pt idx="0">
                  <c:v>k5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9647678561594378E-2"/>
                  <c:y val="-0.624799139690871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3'!$C$4:$C$28</c:f>
              <c:numCache>
                <c:formatCode>General</c:formatCode>
                <c:ptCount val="2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</c:numCache>
            </c:numRef>
          </c:xVal>
          <c:yVal>
            <c:numRef>
              <c:f>'HHBK 3'!$L$4:$L$28</c:f>
              <c:numCache>
                <c:formatCode>0.0000</c:formatCode>
                <c:ptCount val="25"/>
                <c:pt idx="0">
                  <c:v>2.3316666666666659E-2</c:v>
                </c:pt>
                <c:pt idx="1">
                  <c:v>1.8308333333333343E-2</c:v>
                </c:pt>
                <c:pt idx="2">
                  <c:v>1.5804166666666675E-2</c:v>
                </c:pt>
                <c:pt idx="3">
                  <c:v>1.455208333333334E-2</c:v>
                </c:pt>
                <c:pt idx="4">
                  <c:v>1.3926041666666672E-2</c:v>
                </c:pt>
                <c:pt idx="5">
                  <c:v>1.3613020833333336E-2</c:v>
                </c:pt>
                <c:pt idx="6">
                  <c:v>1.3456510416666668E-2</c:v>
                </c:pt>
                <c:pt idx="7">
                  <c:v>1.3378255208333334E-2</c:v>
                </c:pt>
                <c:pt idx="8">
                  <c:v>1.3339127604166667E-2</c:v>
                </c:pt>
                <c:pt idx="9">
                  <c:v>1.3319563802083333E-2</c:v>
                </c:pt>
                <c:pt idx="10">
                  <c:v>1.3309781901041666E-2</c:v>
                </c:pt>
                <c:pt idx="11">
                  <c:v>1.3304890950520832E-2</c:v>
                </c:pt>
                <c:pt idx="12">
                  <c:v>1.3302445475260416E-2</c:v>
                </c:pt>
                <c:pt idx="13">
                  <c:v>1.3301222737630208E-2</c:v>
                </c:pt>
                <c:pt idx="14">
                  <c:v>1.3300611368815104E-2</c:v>
                </c:pt>
                <c:pt idx="15">
                  <c:v>1.3300305684407552E-2</c:v>
                </c:pt>
                <c:pt idx="16">
                  <c:v>1.3300152842203775E-2</c:v>
                </c:pt>
                <c:pt idx="17">
                  <c:v>1.3300076421101887E-2</c:v>
                </c:pt>
                <c:pt idx="18">
                  <c:v>1.3300038210550943E-2</c:v>
                </c:pt>
                <c:pt idx="19">
                  <c:v>1.3300019105275472E-2</c:v>
                </c:pt>
                <c:pt idx="20">
                  <c:v>1.3300009552637736E-2</c:v>
                </c:pt>
                <c:pt idx="21">
                  <c:v>1.3300004776318868E-2</c:v>
                </c:pt>
                <c:pt idx="22">
                  <c:v>1.3300002388159433E-2</c:v>
                </c:pt>
                <c:pt idx="23">
                  <c:v>1.3300001194079716E-2</c:v>
                </c:pt>
                <c:pt idx="24">
                  <c:v>1.3300000597039858E-2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B1C-4646-905C-AE1788EAB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732032"/>
        <c:axId val="30373993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'HHBK 3'!$H$2</c15:sqref>
                        </c15:formulaRef>
                      </c:ext>
                    </c:extLst>
                    <c:strCache>
                      <c:ptCount val="1"/>
                      <c:pt idx="0">
                        <c:v>k1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63572278465098619"/>
                        <c:y val="-0.45374781277340331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'HHBK 3'!$H$4:$H$28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2.3316666666666645E-2</c:v>
                      </c:pt>
                      <c:pt idx="1">
                        <c:v>1.8308333333333329E-2</c:v>
                      </c:pt>
                      <c:pt idx="2">
                        <c:v>1.5804166666666668E-2</c:v>
                      </c:pt>
                      <c:pt idx="3">
                        <c:v>1.4552083333333334E-2</c:v>
                      </c:pt>
                      <c:pt idx="4">
                        <c:v>1.3926041666666666E-2</c:v>
                      </c:pt>
                      <c:pt idx="5">
                        <c:v>1.3613020833333333E-2</c:v>
                      </c:pt>
                      <c:pt idx="6">
                        <c:v>1.3456510416666666E-2</c:v>
                      </c:pt>
                      <c:pt idx="7">
                        <c:v>1.3378255208333334E-2</c:v>
                      </c:pt>
                      <c:pt idx="8">
                        <c:v>1.3339127604166666E-2</c:v>
                      </c:pt>
                      <c:pt idx="9">
                        <c:v>1.3319563802083333E-2</c:v>
                      </c:pt>
                      <c:pt idx="10">
                        <c:v>1.3309781901041666E-2</c:v>
                      </c:pt>
                      <c:pt idx="11">
                        <c:v>1.3304890950520832E-2</c:v>
                      </c:pt>
                      <c:pt idx="12">
                        <c:v>1.3302445475260416E-2</c:v>
                      </c:pt>
                      <c:pt idx="13">
                        <c:v>1.3301222737630208E-2</c:v>
                      </c:pt>
                      <c:pt idx="14">
                        <c:v>1.3300611368815104E-2</c:v>
                      </c:pt>
                      <c:pt idx="15">
                        <c:v>1.3300305684407552E-2</c:v>
                      </c:pt>
                      <c:pt idx="16">
                        <c:v>1.3300152842203775E-2</c:v>
                      </c:pt>
                      <c:pt idx="17">
                        <c:v>1.3300076421101887E-2</c:v>
                      </c:pt>
                      <c:pt idx="18">
                        <c:v>1.3300038210550943E-2</c:v>
                      </c:pt>
                      <c:pt idx="19">
                        <c:v>1.3300019105275472E-2</c:v>
                      </c:pt>
                      <c:pt idx="20">
                        <c:v>1.3300009552637736E-2</c:v>
                      </c:pt>
                      <c:pt idx="21">
                        <c:v>1.3300004776318868E-2</c:v>
                      </c:pt>
                      <c:pt idx="22">
                        <c:v>1.3300002388159433E-2</c:v>
                      </c:pt>
                      <c:pt idx="23">
                        <c:v>1.3300001194079716E-2</c:v>
                      </c:pt>
                      <c:pt idx="24">
                        <c:v>1.3300000597039858E-2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BB1C-4646-905C-AE1788EABB79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3'!$I$2</c15:sqref>
                        </c15:formulaRef>
                      </c:ext>
                    </c:extLst>
                    <c:strCache>
                      <c:ptCount val="1"/>
                      <c:pt idx="0">
                        <c:v>k2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39887153930052199"/>
                        <c:y val="-0.47709171770195391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3'!$I$4:$I$28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2.8324999999999972E-2</c:v>
                      </c:pt>
                      <c:pt idx="1">
                        <c:v>2.4568749999999986E-2</c:v>
                      </c:pt>
                      <c:pt idx="2">
                        <c:v>2.1751562499999998E-2</c:v>
                      </c:pt>
                      <c:pt idx="3">
                        <c:v>1.9638671875000006E-2</c:v>
                      </c:pt>
                      <c:pt idx="4">
                        <c:v>1.8054003906250008E-2</c:v>
                      </c:pt>
                      <c:pt idx="5">
                        <c:v>1.6865502929687508E-2</c:v>
                      </c:pt>
                      <c:pt idx="6">
                        <c:v>1.5974127197265632E-2</c:v>
                      </c:pt>
                      <c:pt idx="7">
                        <c:v>1.5305595397949227E-2</c:v>
                      </c:pt>
                      <c:pt idx="8">
                        <c:v>1.480419654846192E-2</c:v>
                      </c:pt>
                      <c:pt idx="9">
                        <c:v>1.4428147411346442E-2</c:v>
                      </c:pt>
                      <c:pt idx="10">
                        <c:v>1.4146110558509832E-2</c:v>
                      </c:pt>
                      <c:pt idx="11">
                        <c:v>1.3934582918882374E-2</c:v>
                      </c:pt>
                      <c:pt idx="12">
                        <c:v>1.377593718916178E-2</c:v>
                      </c:pt>
                      <c:pt idx="13">
                        <c:v>1.3656952891871335E-2</c:v>
                      </c:pt>
                      <c:pt idx="14">
                        <c:v>1.3567714668903502E-2</c:v>
                      </c:pt>
                      <c:pt idx="15">
                        <c:v>1.3500786001677626E-2</c:v>
                      </c:pt>
                      <c:pt idx="16">
                        <c:v>1.345058950125822E-2</c:v>
                      </c:pt>
                      <c:pt idx="17">
                        <c:v>1.3412942125943664E-2</c:v>
                      </c:pt>
                      <c:pt idx="18">
                        <c:v>1.3384706594457748E-2</c:v>
                      </c:pt>
                      <c:pt idx="19">
                        <c:v>1.3363529945843311E-2</c:v>
                      </c:pt>
                      <c:pt idx="20">
                        <c:v>1.3347647459382484E-2</c:v>
                      </c:pt>
                      <c:pt idx="21">
                        <c:v>1.3335735594536862E-2</c:v>
                      </c:pt>
                      <c:pt idx="22">
                        <c:v>1.3326801695902647E-2</c:v>
                      </c:pt>
                      <c:pt idx="23">
                        <c:v>1.3320101271926985E-2</c:v>
                      </c:pt>
                      <c:pt idx="24">
                        <c:v>1.3315075953945238E-2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1C-4646-905C-AE1788EABB79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3'!$J$2</c15:sqref>
                        </c15:formulaRef>
                      </c:ext>
                    </c:extLst>
                    <c:strCache>
                      <c:ptCount val="1"/>
                      <c:pt idx="0">
                        <c:v>k3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3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17037974966830952"/>
                        <c:y val="-0.43985892388451442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3'!$J$4:$J$28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2.3316666666666527E-2</c:v>
                      </c:pt>
                      <c:pt idx="1">
                        <c:v>1.8308333333333204E-2</c:v>
                      </c:pt>
                      <c:pt idx="2">
                        <c:v>1.5804166666666574E-2</c:v>
                      </c:pt>
                      <c:pt idx="3">
                        <c:v>1.4552083333333273E-2</c:v>
                      </c:pt>
                      <c:pt idx="4">
                        <c:v>1.3926041666666628E-2</c:v>
                      </c:pt>
                      <c:pt idx="5">
                        <c:v>1.361302083333331E-2</c:v>
                      </c:pt>
                      <c:pt idx="6">
                        <c:v>1.3456510416666654E-2</c:v>
                      </c:pt>
                      <c:pt idx="7">
                        <c:v>1.3378255208333325E-2</c:v>
                      </c:pt>
                      <c:pt idx="8">
                        <c:v>1.3339127604166662E-2</c:v>
                      </c:pt>
                      <c:pt idx="9">
                        <c:v>1.331956380208333E-2</c:v>
                      </c:pt>
                      <c:pt idx="10">
                        <c:v>1.3309781901041665E-2</c:v>
                      </c:pt>
                      <c:pt idx="11">
                        <c:v>1.3304890950520832E-2</c:v>
                      </c:pt>
                      <c:pt idx="12">
                        <c:v>1.3302445475260416E-2</c:v>
                      </c:pt>
                      <c:pt idx="13">
                        <c:v>1.3301222737630207E-2</c:v>
                      </c:pt>
                      <c:pt idx="14">
                        <c:v>1.3300611368815104E-2</c:v>
                      </c:pt>
                      <c:pt idx="15">
                        <c:v>1.3300305684407552E-2</c:v>
                      </c:pt>
                      <c:pt idx="16">
                        <c:v>1.3300152842203775E-2</c:v>
                      </c:pt>
                      <c:pt idx="17">
                        <c:v>1.3300076421101887E-2</c:v>
                      </c:pt>
                      <c:pt idx="18">
                        <c:v>1.3300038210550943E-2</c:v>
                      </c:pt>
                      <c:pt idx="19">
                        <c:v>1.3300019105275472E-2</c:v>
                      </c:pt>
                      <c:pt idx="20">
                        <c:v>1.3300009552637736E-2</c:v>
                      </c:pt>
                      <c:pt idx="21">
                        <c:v>1.3300004776318868E-2</c:v>
                      </c:pt>
                      <c:pt idx="22">
                        <c:v>1.3300002388159433E-2</c:v>
                      </c:pt>
                      <c:pt idx="23">
                        <c:v>1.3300001194079716E-2</c:v>
                      </c:pt>
                      <c:pt idx="24">
                        <c:v>1.3300000597039858E-2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1C-4646-905C-AE1788EABB7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3'!$K$2</c15:sqref>
                        </c15:formulaRef>
                      </c:ext>
                    </c:extLst>
                    <c:strCache>
                      <c:ptCount val="1"/>
                      <c:pt idx="0">
                        <c:v>k4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3'!$K$4:$K$28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2.6655555555555537E-2</c:v>
                      </c:pt>
                      <c:pt idx="1">
                        <c:v>2.2203703703703705E-2</c:v>
                      </c:pt>
                      <c:pt idx="2">
                        <c:v>1.923580246913581E-2</c:v>
                      </c:pt>
                      <c:pt idx="3">
                        <c:v>1.7257201646090545E-2</c:v>
                      </c:pt>
                      <c:pt idx="4">
                        <c:v>1.5938134430727034E-2</c:v>
                      </c:pt>
                      <c:pt idx="5">
                        <c:v>1.5058756287151358E-2</c:v>
                      </c:pt>
                      <c:pt idx="6">
                        <c:v>1.4472504191434241E-2</c:v>
                      </c:pt>
                      <c:pt idx="7">
                        <c:v>1.408166946095616E-2</c:v>
                      </c:pt>
                      <c:pt idx="8">
                        <c:v>1.3821112973970774E-2</c:v>
                      </c:pt>
                      <c:pt idx="9">
                        <c:v>1.3647408649313849E-2</c:v>
                      </c:pt>
                      <c:pt idx="10">
                        <c:v>1.3531605766209234E-2</c:v>
                      </c:pt>
                      <c:pt idx="11">
                        <c:v>1.3454403844139489E-2</c:v>
                      </c:pt>
                      <c:pt idx="12">
                        <c:v>1.3402935896092993E-2</c:v>
                      </c:pt>
                      <c:pt idx="13">
                        <c:v>1.3368623930728662E-2</c:v>
                      </c:pt>
                      <c:pt idx="14">
                        <c:v>1.3345749287152441E-2</c:v>
                      </c:pt>
                      <c:pt idx="15">
                        <c:v>1.3330499524768294E-2</c:v>
                      </c:pt>
                      <c:pt idx="16">
                        <c:v>1.3320333016512196E-2</c:v>
                      </c:pt>
                      <c:pt idx="17">
                        <c:v>1.3313555344341463E-2</c:v>
                      </c:pt>
                      <c:pt idx="18">
                        <c:v>1.3309036896227642E-2</c:v>
                      </c:pt>
                      <c:pt idx="19">
                        <c:v>1.3306024597485094E-2</c:v>
                      </c:pt>
                      <c:pt idx="20">
                        <c:v>1.3304016398323397E-2</c:v>
                      </c:pt>
                      <c:pt idx="21">
                        <c:v>1.3302677598882264E-2</c:v>
                      </c:pt>
                      <c:pt idx="22">
                        <c:v>1.330178506592151E-2</c:v>
                      </c:pt>
                      <c:pt idx="23">
                        <c:v>1.3301190043947673E-2</c:v>
                      </c:pt>
                      <c:pt idx="24">
                        <c:v>1.3300793362631782E-2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1C-4646-905C-AE1788EABB79}"/>
                  </c:ext>
                </c:extLst>
              </c15:ser>
            </c15:filteredScatterSeries>
          </c:ext>
        </c:extLst>
      </c:scatterChart>
      <c:valAx>
        <c:axId val="30373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39936"/>
        <c:crosses val="autoZero"/>
        <c:crossBetween val="midCat"/>
      </c:valAx>
      <c:valAx>
        <c:axId val="303739936"/>
        <c:scaling>
          <c:orientation val="minMax"/>
          <c:min val="1.2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32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894082843742031"/>
          <c:y val="0.26120188101487313"/>
          <c:w val="0.17598080440782468"/>
          <c:h val="0.51389326334208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'Pinus 1'!$H$2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627384076990376"/>
                  <c:y val="-0.446345873432487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1'!$C$4:$C$30</c:f>
              <c:numCache>
                <c:formatCode>General</c:formatCode>
                <c:ptCount val="27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</c:numCache>
            </c:numRef>
          </c:xVal>
          <c:yVal>
            <c:numRef>
              <c:f>'Pinus 1'!$H$4:$H$30</c:f>
              <c:numCache>
                <c:formatCode>0.0000</c:formatCode>
                <c:ptCount val="27"/>
                <c:pt idx="0">
                  <c:v>5.3344444444444417E-2</c:v>
                </c:pt>
                <c:pt idx="1">
                  <c:v>4.4462962962962926E-2</c:v>
                </c:pt>
                <c:pt idx="2">
                  <c:v>3.8541975308641944E-2</c:v>
                </c:pt>
                <c:pt idx="3">
                  <c:v>3.4594650205761288E-2</c:v>
                </c:pt>
                <c:pt idx="4">
                  <c:v>3.196310013717419E-2</c:v>
                </c:pt>
                <c:pt idx="5">
                  <c:v>3.020873342478279E-2</c:v>
                </c:pt>
                <c:pt idx="6">
                  <c:v>2.9039155616521858E-2</c:v>
                </c:pt>
                <c:pt idx="7">
                  <c:v>2.8259437077681238E-2</c:v>
                </c:pt>
                <c:pt idx="8">
                  <c:v>2.7739624718454158E-2</c:v>
                </c:pt>
                <c:pt idx="9">
                  <c:v>2.7393083145636106E-2</c:v>
                </c:pt>
                <c:pt idx="10">
                  <c:v>2.7162055430424069E-2</c:v>
                </c:pt>
                <c:pt idx="11">
                  <c:v>2.7008036953616046E-2</c:v>
                </c:pt>
                <c:pt idx="12">
                  <c:v>2.6905357969077365E-2</c:v>
                </c:pt>
                <c:pt idx="13">
                  <c:v>2.6836905312718245E-2</c:v>
                </c:pt>
                <c:pt idx="14">
                  <c:v>2.679127020847883E-2</c:v>
                </c:pt>
                <c:pt idx="15">
                  <c:v>2.6760846805652553E-2</c:v>
                </c:pt>
                <c:pt idx="16">
                  <c:v>2.6740564537101701E-2</c:v>
                </c:pt>
                <c:pt idx="17">
                  <c:v>2.672704302473447E-2</c:v>
                </c:pt>
                <c:pt idx="18">
                  <c:v>2.6718028683156314E-2</c:v>
                </c:pt>
                <c:pt idx="19">
                  <c:v>2.6712019122104209E-2</c:v>
                </c:pt>
                <c:pt idx="20">
                  <c:v>2.6708012748069474E-2</c:v>
                </c:pt>
                <c:pt idx="21">
                  <c:v>2.6705341832046318E-2</c:v>
                </c:pt>
                <c:pt idx="22">
                  <c:v>2.6703561221364212E-2</c:v>
                </c:pt>
                <c:pt idx="23">
                  <c:v>2.670237414757614E-2</c:v>
                </c:pt>
                <c:pt idx="24">
                  <c:v>2.670158276505076E-2</c:v>
                </c:pt>
                <c:pt idx="25">
                  <c:v>2.670105517670051E-2</c:v>
                </c:pt>
                <c:pt idx="26">
                  <c:v>2.6700703451133671E-2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A5-4B65-AC3E-6BCF5DB0BEFB}"/>
            </c:ext>
          </c:extLst>
        </c:ser>
        <c:ser>
          <c:idx val="1"/>
          <c:order val="1"/>
          <c:tx>
            <c:strRef>
              <c:f>'Pinus 1'!$I$2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872615923009625"/>
                  <c:y val="-0.435350320793234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1'!$C$4:$C$30</c:f>
              <c:numCache>
                <c:formatCode>General</c:formatCode>
                <c:ptCount val="27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</c:numCache>
            </c:numRef>
          </c:xVal>
          <c:yVal>
            <c:numRef>
              <c:f>'Pinus 1'!$I$4:$I$30</c:f>
              <c:numCache>
                <c:formatCode>0.0000</c:formatCode>
                <c:ptCount val="27"/>
                <c:pt idx="0">
                  <c:v>5.3344444444444403E-2</c:v>
                </c:pt>
                <c:pt idx="1">
                  <c:v>4.4462962962962906E-2</c:v>
                </c:pt>
                <c:pt idx="2">
                  <c:v>3.8541975308641917E-2</c:v>
                </c:pt>
                <c:pt idx="3">
                  <c:v>3.4594650205761267E-2</c:v>
                </c:pt>
                <c:pt idx="4">
                  <c:v>3.1963100137174169E-2</c:v>
                </c:pt>
                <c:pt idx="5">
                  <c:v>3.0208733424782773E-2</c:v>
                </c:pt>
                <c:pt idx="6">
                  <c:v>2.9039155616521848E-2</c:v>
                </c:pt>
                <c:pt idx="7">
                  <c:v>2.8259437077681228E-2</c:v>
                </c:pt>
                <c:pt idx="8">
                  <c:v>2.7739624718454151E-2</c:v>
                </c:pt>
                <c:pt idx="9">
                  <c:v>2.7393083145636099E-2</c:v>
                </c:pt>
                <c:pt idx="10">
                  <c:v>2.7162055430424065E-2</c:v>
                </c:pt>
                <c:pt idx="11">
                  <c:v>2.7008036953616043E-2</c:v>
                </c:pt>
                <c:pt idx="12">
                  <c:v>2.6905357969077365E-2</c:v>
                </c:pt>
                <c:pt idx="13">
                  <c:v>2.6836905312718241E-2</c:v>
                </c:pt>
                <c:pt idx="14">
                  <c:v>2.6791270208478827E-2</c:v>
                </c:pt>
                <c:pt idx="15">
                  <c:v>2.6760846805652553E-2</c:v>
                </c:pt>
                <c:pt idx="16">
                  <c:v>2.6740564537101701E-2</c:v>
                </c:pt>
                <c:pt idx="17">
                  <c:v>2.672704302473447E-2</c:v>
                </c:pt>
                <c:pt idx="18">
                  <c:v>2.6718028683156314E-2</c:v>
                </c:pt>
                <c:pt idx="19">
                  <c:v>2.6712019122104209E-2</c:v>
                </c:pt>
                <c:pt idx="20">
                  <c:v>2.6708012748069474E-2</c:v>
                </c:pt>
                <c:pt idx="21">
                  <c:v>2.6705341832046314E-2</c:v>
                </c:pt>
                <c:pt idx="22">
                  <c:v>2.6703561221364212E-2</c:v>
                </c:pt>
                <c:pt idx="23">
                  <c:v>2.670237414757614E-2</c:v>
                </c:pt>
                <c:pt idx="24">
                  <c:v>2.670158276505076E-2</c:v>
                </c:pt>
                <c:pt idx="25">
                  <c:v>2.670105517670051E-2</c:v>
                </c:pt>
                <c:pt idx="26">
                  <c:v>2.6700703451133671E-2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A5-4B65-AC3E-6BCF5DB0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267455"/>
        <c:axId val="585282431"/>
      </c:scatterChart>
      <c:valAx>
        <c:axId val="585267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82431"/>
        <c:crosses val="autoZero"/>
        <c:crossBetween val="midCat"/>
      </c:valAx>
      <c:valAx>
        <c:axId val="5852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67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'Pinus 1'!$J$2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960717410323708"/>
                  <c:y val="-0.450975503062117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1'!$C$4:$C$30</c:f>
              <c:numCache>
                <c:formatCode>General</c:formatCode>
                <c:ptCount val="27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</c:numCache>
            </c:numRef>
          </c:xVal>
          <c:yVal>
            <c:numRef>
              <c:f>'Pinus 1'!$J$4:$J$30</c:f>
              <c:numCache>
                <c:formatCode>0.0000</c:formatCode>
                <c:ptCount val="27"/>
                <c:pt idx="0">
                  <c:v>5.8673333333333362E-2</c:v>
                </c:pt>
                <c:pt idx="1">
                  <c:v>5.2278666666666709E-2</c:v>
                </c:pt>
                <c:pt idx="2">
                  <c:v>4.7162933333333386E-2</c:v>
                </c:pt>
                <c:pt idx="3">
                  <c:v>4.3070346666666724E-2</c:v>
                </c:pt>
                <c:pt idx="4">
                  <c:v>3.9796277333333394E-2</c:v>
                </c:pt>
                <c:pt idx="5">
                  <c:v>3.7177021866666722E-2</c:v>
                </c:pt>
                <c:pt idx="6">
                  <c:v>3.5081617493333384E-2</c:v>
                </c:pt>
                <c:pt idx="7">
                  <c:v>3.3405293994666713E-2</c:v>
                </c:pt>
                <c:pt idx="8">
                  <c:v>3.2064235195733377E-2</c:v>
                </c:pt>
                <c:pt idx="9">
                  <c:v>3.0991388156586707E-2</c:v>
                </c:pt>
                <c:pt idx="10">
                  <c:v>3.0133110525269367E-2</c:v>
                </c:pt>
                <c:pt idx="11">
                  <c:v>2.9446488420215498E-2</c:v>
                </c:pt>
                <c:pt idx="12">
                  <c:v>2.88971907361724E-2</c:v>
                </c:pt>
                <c:pt idx="13">
                  <c:v>2.8457752588937922E-2</c:v>
                </c:pt>
                <c:pt idx="14">
                  <c:v>2.8106202071150339E-2</c:v>
                </c:pt>
                <c:pt idx="15">
                  <c:v>2.7824961656920274E-2</c:v>
                </c:pt>
                <c:pt idx="16">
                  <c:v>2.7599969325536218E-2</c:v>
                </c:pt>
                <c:pt idx="17">
                  <c:v>2.7419975460428975E-2</c:v>
                </c:pt>
                <c:pt idx="18">
                  <c:v>2.7275980368343181E-2</c:v>
                </c:pt>
                <c:pt idx="19">
                  <c:v>2.7160784294674545E-2</c:v>
                </c:pt>
                <c:pt idx="20">
                  <c:v>2.7068627435739637E-2</c:v>
                </c:pt>
                <c:pt idx="21">
                  <c:v>2.699490194859171E-2</c:v>
                </c:pt>
                <c:pt idx="22">
                  <c:v>2.6935921558873369E-2</c:v>
                </c:pt>
                <c:pt idx="23">
                  <c:v>2.6888737247098695E-2</c:v>
                </c:pt>
                <c:pt idx="24">
                  <c:v>2.6850989797678956E-2</c:v>
                </c:pt>
                <c:pt idx="25">
                  <c:v>2.6820791838143166E-2</c:v>
                </c:pt>
                <c:pt idx="26">
                  <c:v>2.6796633470514534E-2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03-4262-8979-F187220DD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267455"/>
        <c:axId val="585282431"/>
      </c:scatterChart>
      <c:valAx>
        <c:axId val="585267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82431"/>
        <c:crosses val="autoZero"/>
        <c:crossBetween val="midCat"/>
      </c:valAx>
      <c:valAx>
        <c:axId val="5852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67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strRef>
              <c:f>'Pinus 1'!$K$2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38495188101486"/>
                  <c:y val="-0.427827354913969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1'!$C$4:$C$30</c:f>
              <c:numCache>
                <c:formatCode>General</c:formatCode>
                <c:ptCount val="27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</c:numCache>
            </c:numRef>
          </c:xVal>
          <c:yVal>
            <c:numRef>
              <c:f>'Pinus 1'!$K$4:$K$30</c:f>
              <c:numCache>
                <c:formatCode>0.0000</c:formatCode>
                <c:ptCount val="27"/>
                <c:pt idx="0">
                  <c:v>5.8673333333333362E-2</c:v>
                </c:pt>
                <c:pt idx="1">
                  <c:v>5.2278666666666709E-2</c:v>
                </c:pt>
                <c:pt idx="2">
                  <c:v>4.7162933333333386E-2</c:v>
                </c:pt>
                <c:pt idx="3">
                  <c:v>4.3070346666666724E-2</c:v>
                </c:pt>
                <c:pt idx="4">
                  <c:v>3.9796277333333394E-2</c:v>
                </c:pt>
                <c:pt idx="5">
                  <c:v>3.7177021866666722E-2</c:v>
                </c:pt>
                <c:pt idx="6">
                  <c:v>3.5081617493333384E-2</c:v>
                </c:pt>
                <c:pt idx="7">
                  <c:v>3.3405293994666713E-2</c:v>
                </c:pt>
                <c:pt idx="8">
                  <c:v>3.2064235195733377E-2</c:v>
                </c:pt>
                <c:pt idx="9">
                  <c:v>3.0991388156586707E-2</c:v>
                </c:pt>
                <c:pt idx="10">
                  <c:v>3.0133110525269367E-2</c:v>
                </c:pt>
                <c:pt idx="11">
                  <c:v>2.9446488420215498E-2</c:v>
                </c:pt>
                <c:pt idx="12">
                  <c:v>2.88971907361724E-2</c:v>
                </c:pt>
                <c:pt idx="13">
                  <c:v>2.8457752588937922E-2</c:v>
                </c:pt>
                <c:pt idx="14">
                  <c:v>2.8106202071150339E-2</c:v>
                </c:pt>
                <c:pt idx="15">
                  <c:v>2.7824961656920274E-2</c:v>
                </c:pt>
                <c:pt idx="16">
                  <c:v>2.7599969325536218E-2</c:v>
                </c:pt>
                <c:pt idx="17">
                  <c:v>2.7419975460428975E-2</c:v>
                </c:pt>
                <c:pt idx="18">
                  <c:v>2.7275980368343181E-2</c:v>
                </c:pt>
                <c:pt idx="19">
                  <c:v>2.7160784294674545E-2</c:v>
                </c:pt>
                <c:pt idx="20">
                  <c:v>2.7068627435739637E-2</c:v>
                </c:pt>
                <c:pt idx="21">
                  <c:v>2.699490194859171E-2</c:v>
                </c:pt>
                <c:pt idx="22">
                  <c:v>2.6935921558873369E-2</c:v>
                </c:pt>
                <c:pt idx="23">
                  <c:v>2.6888737247098695E-2</c:v>
                </c:pt>
                <c:pt idx="24">
                  <c:v>2.6850989797678956E-2</c:v>
                </c:pt>
                <c:pt idx="25">
                  <c:v>2.6820791838143166E-2</c:v>
                </c:pt>
                <c:pt idx="26">
                  <c:v>2.6796633470514534E-2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580-407E-9CFB-D24C6CF068D8}"/>
            </c:ext>
          </c:extLst>
        </c:ser>
        <c:ser>
          <c:idx val="4"/>
          <c:order val="1"/>
          <c:tx>
            <c:strRef>
              <c:f>'Pinus 1'!$L$2</c:f>
              <c:strCache>
                <c:ptCount val="1"/>
                <c:pt idx="0">
                  <c:v>k5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594838145231845"/>
                  <c:y val="-0.407572543015456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1'!$C$4:$C$30</c:f>
              <c:numCache>
                <c:formatCode>General</c:formatCode>
                <c:ptCount val="27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</c:numCache>
            </c:numRef>
          </c:xVal>
          <c:yVal>
            <c:numRef>
              <c:f>'Pinus 1'!$L$4:$L$30</c:f>
              <c:numCache>
                <c:formatCode>0.0000</c:formatCode>
                <c:ptCount val="27"/>
                <c:pt idx="0">
                  <c:v>5.3344444444444444E-2</c:v>
                </c:pt>
                <c:pt idx="1">
                  <c:v>4.4462962962962961E-2</c:v>
                </c:pt>
                <c:pt idx="2">
                  <c:v>3.8541975308641979E-2</c:v>
                </c:pt>
                <c:pt idx="3">
                  <c:v>3.4594650205761315E-2</c:v>
                </c:pt>
                <c:pt idx="4">
                  <c:v>3.1963100137174211E-2</c:v>
                </c:pt>
                <c:pt idx="5">
                  <c:v>3.0208733424782808E-2</c:v>
                </c:pt>
                <c:pt idx="6">
                  <c:v>2.9039155616521872E-2</c:v>
                </c:pt>
                <c:pt idx="7">
                  <c:v>2.8259437077681249E-2</c:v>
                </c:pt>
                <c:pt idx="8">
                  <c:v>2.7739624718454165E-2</c:v>
                </c:pt>
                <c:pt idx="9">
                  <c:v>2.7393083145636113E-2</c:v>
                </c:pt>
                <c:pt idx="10">
                  <c:v>2.7162055430424076E-2</c:v>
                </c:pt>
                <c:pt idx="11">
                  <c:v>2.700803695361605E-2</c:v>
                </c:pt>
                <c:pt idx="12">
                  <c:v>2.6905357969077368E-2</c:v>
                </c:pt>
                <c:pt idx="13">
                  <c:v>2.6836905312718245E-2</c:v>
                </c:pt>
                <c:pt idx="14">
                  <c:v>2.679127020847883E-2</c:v>
                </c:pt>
                <c:pt idx="15">
                  <c:v>2.6760846805652553E-2</c:v>
                </c:pt>
                <c:pt idx="16">
                  <c:v>2.6740564537101705E-2</c:v>
                </c:pt>
                <c:pt idx="17">
                  <c:v>2.672704302473447E-2</c:v>
                </c:pt>
                <c:pt idx="18">
                  <c:v>2.6718028683156314E-2</c:v>
                </c:pt>
                <c:pt idx="19">
                  <c:v>2.6712019122104209E-2</c:v>
                </c:pt>
                <c:pt idx="20">
                  <c:v>2.6708012748069474E-2</c:v>
                </c:pt>
                <c:pt idx="21">
                  <c:v>2.6705341832046318E-2</c:v>
                </c:pt>
                <c:pt idx="22">
                  <c:v>2.6703561221364212E-2</c:v>
                </c:pt>
                <c:pt idx="23">
                  <c:v>2.670237414757614E-2</c:v>
                </c:pt>
                <c:pt idx="24">
                  <c:v>2.670158276505076E-2</c:v>
                </c:pt>
                <c:pt idx="25">
                  <c:v>2.670105517670051E-2</c:v>
                </c:pt>
                <c:pt idx="26">
                  <c:v>2.6700703451133671E-2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580-407E-9CFB-D24C6CF06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267455"/>
        <c:axId val="585282431"/>
      </c:scatterChart>
      <c:valAx>
        <c:axId val="585267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82431"/>
        <c:crosses val="autoZero"/>
        <c:crossBetween val="midCat"/>
      </c:valAx>
      <c:valAx>
        <c:axId val="5852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67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K1, K3,</a:t>
            </a:r>
            <a:r>
              <a:rPr lang="en-US" baseline="0"/>
              <a:t> K5</a:t>
            </a:r>
            <a:endParaRPr lang="id-ID"/>
          </a:p>
        </c:rich>
      </c:tx>
      <c:layout>
        <c:manualLayout>
          <c:xMode val="edge"/>
          <c:yMode val="edge"/>
          <c:x val="0.8288951200602237"/>
          <c:y val="9.722217477695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231315402265175E-2"/>
          <c:y val="0.17171296296296298"/>
          <c:w val="0.67804476801142088"/>
          <c:h val="0.614984324876057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'Pinus 2'!$H$2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4274178268374573"/>
                  <c:y val="-0.555334574501397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2'!$C$4:$C$31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'Pinus 2'!$H$4:$H$31</c:f>
              <c:numCache>
                <c:formatCode>0.0000</c:formatCode>
                <c:ptCount val="28"/>
                <c:pt idx="0">
                  <c:v>5.9993333333333475E-2</c:v>
                </c:pt>
                <c:pt idx="1">
                  <c:v>5.4654666666666893E-2</c:v>
                </c:pt>
                <c:pt idx="2">
                  <c:v>5.0383733333333611E-2</c:v>
                </c:pt>
                <c:pt idx="3">
                  <c:v>4.696698666666696E-2</c:v>
                </c:pt>
                <c:pt idx="4">
                  <c:v>4.4233589333333628E-2</c:v>
                </c:pt>
                <c:pt idx="5">
                  <c:v>4.2046871466666948E-2</c:v>
                </c:pt>
                <c:pt idx="6">
                  <c:v>4.0297497173333599E-2</c:v>
                </c:pt>
                <c:pt idx="7">
                  <c:v>3.8897997738666909E-2</c:v>
                </c:pt>
                <c:pt idx="8">
                  <c:v>3.7778398190933551E-2</c:v>
                </c:pt>
                <c:pt idx="9">
                  <c:v>3.6882718552746857E-2</c:v>
                </c:pt>
                <c:pt idx="10">
                  <c:v>3.6166174842197502E-2</c:v>
                </c:pt>
                <c:pt idx="11">
                  <c:v>3.5592939873758014E-2</c:v>
                </c:pt>
                <c:pt idx="12">
                  <c:v>3.5134351899006426E-2</c:v>
                </c:pt>
                <c:pt idx="13">
                  <c:v>3.4767481519205147E-2</c:v>
                </c:pt>
                <c:pt idx="14">
                  <c:v>3.4473985215364128E-2</c:v>
                </c:pt>
                <c:pt idx="15">
                  <c:v>3.4239188172291303E-2</c:v>
                </c:pt>
                <c:pt idx="16">
                  <c:v>3.405135053783305E-2</c:v>
                </c:pt>
                <c:pt idx="17">
                  <c:v>3.3901080430266441E-2</c:v>
                </c:pt>
                <c:pt idx="18">
                  <c:v>3.3780864344213159E-2</c:v>
                </c:pt>
                <c:pt idx="19">
                  <c:v>3.368469147537053E-2</c:v>
                </c:pt>
                <c:pt idx="20">
                  <c:v>3.3607753180296428E-2</c:v>
                </c:pt>
                <c:pt idx="21">
                  <c:v>3.3546202544237146E-2</c:v>
                </c:pt>
                <c:pt idx="22">
                  <c:v>3.3496962035389717E-2</c:v>
                </c:pt>
                <c:pt idx="23">
                  <c:v>3.3457569628311777E-2</c:v>
                </c:pt>
                <c:pt idx="24">
                  <c:v>3.3426055702649421E-2</c:v>
                </c:pt>
                <c:pt idx="25">
                  <c:v>3.3400844562119537E-2</c:v>
                </c:pt>
                <c:pt idx="26">
                  <c:v>3.3380675649695629E-2</c:v>
                </c:pt>
                <c:pt idx="27">
                  <c:v>3.3364540519756507E-2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CC9-469D-A119-DA4BE2102268}"/>
            </c:ext>
          </c:extLst>
        </c:ser>
        <c:ser>
          <c:idx val="2"/>
          <c:order val="2"/>
          <c:tx>
            <c:strRef>
              <c:f>'Pinus 2'!$J$2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323106035532327"/>
                  <c:y val="-0.5310951315467344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2'!$C$4:$C$31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'Pinus 2'!$J$4:$J$31</c:f>
              <c:numCache>
                <c:formatCode>0.0000</c:formatCode>
                <c:ptCount val="28"/>
                <c:pt idx="0">
                  <c:v>4.9983333333333407E-2</c:v>
                </c:pt>
                <c:pt idx="1">
                  <c:v>4.1641666666666743E-2</c:v>
                </c:pt>
                <c:pt idx="2">
                  <c:v>3.7470833333333391E-2</c:v>
                </c:pt>
                <c:pt idx="3">
                  <c:v>3.5385416666666704E-2</c:v>
                </c:pt>
                <c:pt idx="4">
                  <c:v>3.434270833333336E-2</c:v>
                </c:pt>
                <c:pt idx="5">
                  <c:v>3.3821354166666685E-2</c:v>
                </c:pt>
                <c:pt idx="6">
                  <c:v>3.3560677083333344E-2</c:v>
                </c:pt>
                <c:pt idx="7">
                  <c:v>3.3430338541666674E-2</c:v>
                </c:pt>
                <c:pt idx="8">
                  <c:v>3.3365169270833342E-2</c:v>
                </c:pt>
                <c:pt idx="9">
                  <c:v>3.3332584635416669E-2</c:v>
                </c:pt>
                <c:pt idx="10">
                  <c:v>3.3316292317708336E-2</c:v>
                </c:pt>
                <c:pt idx="11">
                  <c:v>3.330814615885417E-2</c:v>
                </c:pt>
                <c:pt idx="12">
                  <c:v>3.3304073079427086E-2</c:v>
                </c:pt>
                <c:pt idx="13">
                  <c:v>3.3302036539713545E-2</c:v>
                </c:pt>
                <c:pt idx="14">
                  <c:v>3.3301018269856777E-2</c:v>
                </c:pt>
                <c:pt idx="15">
                  <c:v>3.3300509134928387E-2</c:v>
                </c:pt>
                <c:pt idx="16">
                  <c:v>3.3300254567464195E-2</c:v>
                </c:pt>
                <c:pt idx="17">
                  <c:v>3.3300127283732099E-2</c:v>
                </c:pt>
                <c:pt idx="18">
                  <c:v>3.3300063641866051E-2</c:v>
                </c:pt>
                <c:pt idx="19">
                  <c:v>3.3300031820933031E-2</c:v>
                </c:pt>
                <c:pt idx="20">
                  <c:v>3.3300015910466517E-2</c:v>
                </c:pt>
                <c:pt idx="21">
                  <c:v>3.330000795523326E-2</c:v>
                </c:pt>
                <c:pt idx="22">
                  <c:v>3.3300003977616628E-2</c:v>
                </c:pt>
                <c:pt idx="23">
                  <c:v>3.3300001988808316E-2</c:v>
                </c:pt>
                <c:pt idx="24">
                  <c:v>3.3300000994404159E-2</c:v>
                </c:pt>
                <c:pt idx="25">
                  <c:v>3.3300000497202081E-2</c:v>
                </c:pt>
                <c:pt idx="26">
                  <c:v>3.3300000248601046E-2</c:v>
                </c:pt>
                <c:pt idx="27">
                  <c:v>3.3300000124300524E-2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CC9-469D-A119-DA4BE2102268}"/>
            </c:ext>
          </c:extLst>
        </c:ser>
        <c:ser>
          <c:idx val="4"/>
          <c:order val="4"/>
          <c:tx>
            <c:strRef>
              <c:f>'Pinus 2'!$L$2</c:f>
              <c:strCache>
                <c:ptCount val="1"/>
                <c:pt idx="0">
                  <c:v>k5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1384958376424624E-2"/>
                  <c:y val="-0.510198871561879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2'!$C$4:$C$31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'Pinus 2'!$L$4:$L$31</c:f>
              <c:numCache>
                <c:formatCode>0.0000</c:formatCode>
                <c:ptCount val="28"/>
                <c:pt idx="0">
                  <c:v>4.4422222222222182E-2</c:v>
                </c:pt>
                <c:pt idx="1">
                  <c:v>3.7007407407407385E-2</c:v>
                </c:pt>
                <c:pt idx="2">
                  <c:v>3.453580246913579E-2</c:v>
                </c:pt>
                <c:pt idx="3">
                  <c:v>3.3711934156378597E-2</c:v>
                </c:pt>
                <c:pt idx="4">
                  <c:v>3.3437311385459537E-2</c:v>
                </c:pt>
                <c:pt idx="5">
                  <c:v>3.334577046181985E-2</c:v>
                </c:pt>
                <c:pt idx="6">
                  <c:v>3.3315256820606619E-2</c:v>
                </c:pt>
                <c:pt idx="7">
                  <c:v>3.3305085606868873E-2</c:v>
                </c:pt>
                <c:pt idx="8">
                  <c:v>3.3301695202289629E-2</c:v>
                </c:pt>
                <c:pt idx="9">
                  <c:v>3.3300565067429878E-2</c:v>
                </c:pt>
                <c:pt idx="10">
                  <c:v>3.3300188355809959E-2</c:v>
                </c:pt>
                <c:pt idx="11">
                  <c:v>3.3300062785269986E-2</c:v>
                </c:pt>
                <c:pt idx="12">
                  <c:v>3.3300020928423331E-2</c:v>
                </c:pt>
                <c:pt idx="13">
                  <c:v>3.3300006976141112E-2</c:v>
                </c:pt>
                <c:pt idx="14">
                  <c:v>3.3300002325380371E-2</c:v>
                </c:pt>
                <c:pt idx="15">
                  <c:v>3.3300000775126792E-2</c:v>
                </c:pt>
                <c:pt idx="16">
                  <c:v>3.3300000258375602E-2</c:v>
                </c:pt>
                <c:pt idx="17">
                  <c:v>3.33000000861252E-2</c:v>
                </c:pt>
                <c:pt idx="18">
                  <c:v>3.33000000287084E-2</c:v>
                </c:pt>
                <c:pt idx="19">
                  <c:v>3.3300000009569466E-2</c:v>
                </c:pt>
                <c:pt idx="20">
                  <c:v>3.3300000003189827E-2</c:v>
                </c:pt>
                <c:pt idx="21">
                  <c:v>3.3300000001063278E-2</c:v>
                </c:pt>
                <c:pt idx="22">
                  <c:v>3.3300000000354428E-2</c:v>
                </c:pt>
                <c:pt idx="23">
                  <c:v>3.3300000000118145E-2</c:v>
                </c:pt>
                <c:pt idx="24">
                  <c:v>3.3300000000039381E-2</c:v>
                </c:pt>
                <c:pt idx="25">
                  <c:v>3.3300000000013132E-2</c:v>
                </c:pt>
                <c:pt idx="26">
                  <c:v>3.3300000000004382E-2</c:v>
                </c:pt>
                <c:pt idx="27">
                  <c:v>3.330000000000146E-2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9B9-4DB0-BFD7-97B827EB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184560"/>
        <c:axId val="3371962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'Pinus 2'!$I$2</c15:sqref>
                        </c15:formulaRef>
                      </c:ext>
                    </c:extLst>
                    <c:strCache>
                      <c:ptCount val="1"/>
                      <c:pt idx="0">
                        <c:v>k2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39999769524676804"/>
                        <c:y val="-0.58657488855107864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'Pinus 2'!$C$4:$C$31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15</c:v>
                      </c:pt>
                      <c:pt idx="1">
                        <c:v>30</c:v>
                      </c:pt>
                      <c:pt idx="2">
                        <c:v>45</c:v>
                      </c:pt>
                      <c:pt idx="3">
                        <c:v>60</c:v>
                      </c:pt>
                      <c:pt idx="4">
                        <c:v>75</c:v>
                      </c:pt>
                      <c:pt idx="5">
                        <c:v>90</c:v>
                      </c:pt>
                      <c:pt idx="6">
                        <c:v>105</c:v>
                      </c:pt>
                      <c:pt idx="7">
                        <c:v>120</c:v>
                      </c:pt>
                      <c:pt idx="8">
                        <c:v>135</c:v>
                      </c:pt>
                      <c:pt idx="9">
                        <c:v>150</c:v>
                      </c:pt>
                      <c:pt idx="10">
                        <c:v>165</c:v>
                      </c:pt>
                      <c:pt idx="11">
                        <c:v>180</c:v>
                      </c:pt>
                      <c:pt idx="12">
                        <c:v>195</c:v>
                      </c:pt>
                      <c:pt idx="13">
                        <c:v>210</c:v>
                      </c:pt>
                      <c:pt idx="14">
                        <c:v>225</c:v>
                      </c:pt>
                      <c:pt idx="15">
                        <c:v>240</c:v>
                      </c:pt>
                      <c:pt idx="16">
                        <c:v>255</c:v>
                      </c:pt>
                      <c:pt idx="17">
                        <c:v>270</c:v>
                      </c:pt>
                      <c:pt idx="18">
                        <c:v>285</c:v>
                      </c:pt>
                      <c:pt idx="19">
                        <c:v>300</c:v>
                      </c:pt>
                      <c:pt idx="20">
                        <c:v>315</c:v>
                      </c:pt>
                      <c:pt idx="21">
                        <c:v>330</c:v>
                      </c:pt>
                      <c:pt idx="22">
                        <c:v>345</c:v>
                      </c:pt>
                      <c:pt idx="23">
                        <c:v>360</c:v>
                      </c:pt>
                      <c:pt idx="24">
                        <c:v>375</c:v>
                      </c:pt>
                      <c:pt idx="25">
                        <c:v>390</c:v>
                      </c:pt>
                      <c:pt idx="26">
                        <c:v>405</c:v>
                      </c:pt>
                      <c:pt idx="27">
                        <c:v>420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'Pinus 2'!$I$4:$I$31</c15:sqref>
                        </c15:formulaRef>
                      </c:ext>
                    </c:extLst>
                    <c:numCache>
                      <c:formatCode>0.0000</c:formatCode>
                      <c:ptCount val="28"/>
                      <c:pt idx="0">
                        <c:v>5.9993333333333246E-2</c:v>
                      </c:pt>
                      <c:pt idx="1">
                        <c:v>5.4654666666666518E-2</c:v>
                      </c:pt>
                      <c:pt idx="2">
                        <c:v>5.038373333333316E-2</c:v>
                      </c:pt>
                      <c:pt idx="3">
                        <c:v>4.6966986666666481E-2</c:v>
                      </c:pt>
                      <c:pt idx="4">
                        <c:v>4.423358933333315E-2</c:v>
                      </c:pt>
                      <c:pt idx="5">
                        <c:v>4.2046871466666497E-2</c:v>
                      </c:pt>
                      <c:pt idx="6">
                        <c:v>4.0297497173333169E-2</c:v>
                      </c:pt>
                      <c:pt idx="7">
                        <c:v>3.889799773866652E-2</c:v>
                      </c:pt>
                      <c:pt idx="8">
                        <c:v>3.7778398190933205E-2</c:v>
                      </c:pt>
                      <c:pt idx="9">
                        <c:v>3.6882718552746552E-2</c:v>
                      </c:pt>
                      <c:pt idx="10">
                        <c:v>3.6166174842197231E-2</c:v>
                      </c:pt>
                      <c:pt idx="11">
                        <c:v>3.5592939873757778E-2</c:v>
                      </c:pt>
                      <c:pt idx="12">
                        <c:v>3.5134351899006218E-2</c:v>
                      </c:pt>
                      <c:pt idx="13">
                        <c:v>3.4767481519204967E-2</c:v>
                      </c:pt>
                      <c:pt idx="14">
                        <c:v>3.4473985215363968E-2</c:v>
                      </c:pt>
                      <c:pt idx="15">
                        <c:v>3.4239188172291171E-2</c:v>
                      </c:pt>
                      <c:pt idx="16">
                        <c:v>3.4051350537832939E-2</c:v>
                      </c:pt>
                      <c:pt idx="17">
                        <c:v>3.390108043026635E-2</c:v>
                      </c:pt>
                      <c:pt idx="18">
                        <c:v>3.3780864344213075E-2</c:v>
                      </c:pt>
                      <c:pt idx="19">
                        <c:v>3.3684691475370461E-2</c:v>
                      </c:pt>
                      <c:pt idx="20">
                        <c:v>3.3607753180296372E-2</c:v>
                      </c:pt>
                      <c:pt idx="21">
                        <c:v>3.3546202544237097E-2</c:v>
                      </c:pt>
                      <c:pt idx="22">
                        <c:v>3.3496962035389675E-2</c:v>
                      </c:pt>
                      <c:pt idx="23">
                        <c:v>3.3457569628311742E-2</c:v>
                      </c:pt>
                      <c:pt idx="24">
                        <c:v>3.3426055702649393E-2</c:v>
                      </c:pt>
                      <c:pt idx="25">
                        <c:v>3.3400844562119517E-2</c:v>
                      </c:pt>
                      <c:pt idx="26">
                        <c:v>3.3380675649695615E-2</c:v>
                      </c:pt>
                      <c:pt idx="27">
                        <c:v>3.3364540519756493E-2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A-BCC9-469D-A119-DA4BE2102268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'Pinus 2'!$K$2</c15:sqref>
                        </c15:formulaRef>
                      </c:ext>
                    </c:extLst>
                    <c:strCache>
                      <c:ptCount val="1"/>
                      <c:pt idx="0">
                        <c:v>k4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4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8.1563340916686114E-2"/>
                        <c:y val="-0.51952607876293122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'Pinus 2'!$C$4:$C$31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15</c:v>
                      </c:pt>
                      <c:pt idx="1">
                        <c:v>30</c:v>
                      </c:pt>
                      <c:pt idx="2">
                        <c:v>45</c:v>
                      </c:pt>
                      <c:pt idx="3">
                        <c:v>60</c:v>
                      </c:pt>
                      <c:pt idx="4">
                        <c:v>75</c:v>
                      </c:pt>
                      <c:pt idx="5">
                        <c:v>90</c:v>
                      </c:pt>
                      <c:pt idx="6">
                        <c:v>105</c:v>
                      </c:pt>
                      <c:pt idx="7">
                        <c:v>120</c:v>
                      </c:pt>
                      <c:pt idx="8">
                        <c:v>135</c:v>
                      </c:pt>
                      <c:pt idx="9">
                        <c:v>150</c:v>
                      </c:pt>
                      <c:pt idx="10">
                        <c:v>165</c:v>
                      </c:pt>
                      <c:pt idx="11">
                        <c:v>180</c:v>
                      </c:pt>
                      <c:pt idx="12">
                        <c:v>195</c:v>
                      </c:pt>
                      <c:pt idx="13">
                        <c:v>210</c:v>
                      </c:pt>
                      <c:pt idx="14">
                        <c:v>225</c:v>
                      </c:pt>
                      <c:pt idx="15">
                        <c:v>240</c:v>
                      </c:pt>
                      <c:pt idx="16">
                        <c:v>255</c:v>
                      </c:pt>
                      <c:pt idx="17">
                        <c:v>270</c:v>
                      </c:pt>
                      <c:pt idx="18">
                        <c:v>285</c:v>
                      </c:pt>
                      <c:pt idx="19">
                        <c:v>300</c:v>
                      </c:pt>
                      <c:pt idx="20">
                        <c:v>315</c:v>
                      </c:pt>
                      <c:pt idx="21">
                        <c:v>330</c:v>
                      </c:pt>
                      <c:pt idx="22">
                        <c:v>345</c:v>
                      </c:pt>
                      <c:pt idx="23">
                        <c:v>360</c:v>
                      </c:pt>
                      <c:pt idx="24">
                        <c:v>375</c:v>
                      </c:pt>
                      <c:pt idx="25">
                        <c:v>390</c:v>
                      </c:pt>
                      <c:pt idx="26">
                        <c:v>405</c:v>
                      </c:pt>
                      <c:pt idx="27">
                        <c:v>420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'Pinus 2'!$K$4:$K$31</c15:sqref>
                        </c15:formulaRef>
                      </c:ext>
                    </c:extLst>
                    <c:numCache>
                      <c:formatCode>0.0000</c:formatCode>
                      <c:ptCount val="28"/>
                      <c:pt idx="0">
                        <c:v>4.9983333333333178E-2</c:v>
                      </c:pt>
                      <c:pt idx="1">
                        <c:v>4.1641666666666514E-2</c:v>
                      </c:pt>
                      <c:pt idx="2">
                        <c:v>3.7470833333333217E-2</c:v>
                      </c:pt>
                      <c:pt idx="3">
                        <c:v>3.5385416666666593E-2</c:v>
                      </c:pt>
                      <c:pt idx="4">
                        <c:v>3.4342708333333291E-2</c:v>
                      </c:pt>
                      <c:pt idx="5">
                        <c:v>3.3821354166666644E-2</c:v>
                      </c:pt>
                      <c:pt idx="6">
                        <c:v>3.3560677083333317E-2</c:v>
                      </c:pt>
                      <c:pt idx="7">
                        <c:v>3.343033854166666E-2</c:v>
                      </c:pt>
                      <c:pt idx="8">
                        <c:v>3.3365169270833328E-2</c:v>
                      </c:pt>
                      <c:pt idx="9">
                        <c:v>3.3332584635416669E-2</c:v>
                      </c:pt>
                      <c:pt idx="10">
                        <c:v>3.3316292317708336E-2</c:v>
                      </c:pt>
                      <c:pt idx="11">
                        <c:v>3.330814615885417E-2</c:v>
                      </c:pt>
                      <c:pt idx="12">
                        <c:v>3.3304073079427086E-2</c:v>
                      </c:pt>
                      <c:pt idx="13">
                        <c:v>3.3302036539713545E-2</c:v>
                      </c:pt>
                      <c:pt idx="14">
                        <c:v>3.3301018269856771E-2</c:v>
                      </c:pt>
                      <c:pt idx="15">
                        <c:v>3.3300509134928387E-2</c:v>
                      </c:pt>
                      <c:pt idx="16">
                        <c:v>3.3300254567464195E-2</c:v>
                      </c:pt>
                      <c:pt idx="17">
                        <c:v>3.3300127283732099E-2</c:v>
                      </c:pt>
                      <c:pt idx="18">
                        <c:v>3.3300063641866051E-2</c:v>
                      </c:pt>
                      <c:pt idx="19">
                        <c:v>3.3300031820933031E-2</c:v>
                      </c:pt>
                      <c:pt idx="20">
                        <c:v>3.3300015910466517E-2</c:v>
                      </c:pt>
                      <c:pt idx="21">
                        <c:v>3.330000795523326E-2</c:v>
                      </c:pt>
                      <c:pt idx="22">
                        <c:v>3.3300003977616628E-2</c:v>
                      </c:pt>
                      <c:pt idx="23">
                        <c:v>3.3300001988808316E-2</c:v>
                      </c:pt>
                      <c:pt idx="24">
                        <c:v>3.3300000994404159E-2</c:v>
                      </c:pt>
                      <c:pt idx="25">
                        <c:v>3.3300000497202081E-2</c:v>
                      </c:pt>
                      <c:pt idx="26">
                        <c:v>3.3300000248601046E-2</c:v>
                      </c:pt>
                      <c:pt idx="27">
                        <c:v>3.3300000124300524E-2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9B9-4DB0-BFD7-97B827EBAF81}"/>
                  </c:ext>
                </c:extLst>
              </c15:ser>
            </c15:filteredScatterSeries>
          </c:ext>
        </c:extLst>
      </c:scatterChart>
      <c:valAx>
        <c:axId val="33718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96208"/>
        <c:crosses val="autoZero"/>
        <c:crossBetween val="midCat"/>
      </c:valAx>
      <c:valAx>
        <c:axId val="337196208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8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K2, K4</a:t>
            </a:r>
            <a:endParaRPr lang="id-ID"/>
          </a:p>
        </c:rich>
      </c:tx>
      <c:layout>
        <c:manualLayout>
          <c:xMode val="edge"/>
          <c:yMode val="edge"/>
          <c:x val="0.86122872636832304"/>
          <c:y val="9.72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231315402265175E-2"/>
          <c:y val="0.17171296296296298"/>
          <c:w val="0.67804476801142088"/>
          <c:h val="0.61498432487605714"/>
        </c:manualLayout>
      </c:layout>
      <c:scatterChart>
        <c:scatterStyle val="smoothMarker"/>
        <c:varyColors val="0"/>
        <c:ser>
          <c:idx val="1"/>
          <c:order val="1"/>
          <c:tx>
            <c:strRef>
              <c:f>'Pinus 2'!$I$2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999769524676804"/>
                  <c:y val="-0.586574888551078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2'!$C$4:$C$31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'Pinus 2'!$I$4:$I$31</c:f>
              <c:numCache>
                <c:formatCode>0.0000</c:formatCode>
                <c:ptCount val="28"/>
                <c:pt idx="0">
                  <c:v>5.9993333333333246E-2</c:v>
                </c:pt>
                <c:pt idx="1">
                  <c:v>5.4654666666666518E-2</c:v>
                </c:pt>
                <c:pt idx="2">
                  <c:v>5.038373333333316E-2</c:v>
                </c:pt>
                <c:pt idx="3">
                  <c:v>4.6966986666666481E-2</c:v>
                </c:pt>
                <c:pt idx="4">
                  <c:v>4.423358933333315E-2</c:v>
                </c:pt>
                <c:pt idx="5">
                  <c:v>4.2046871466666497E-2</c:v>
                </c:pt>
                <c:pt idx="6">
                  <c:v>4.0297497173333169E-2</c:v>
                </c:pt>
                <c:pt idx="7">
                  <c:v>3.889799773866652E-2</c:v>
                </c:pt>
                <c:pt idx="8">
                  <c:v>3.7778398190933205E-2</c:v>
                </c:pt>
                <c:pt idx="9">
                  <c:v>3.6882718552746552E-2</c:v>
                </c:pt>
                <c:pt idx="10">
                  <c:v>3.6166174842197231E-2</c:v>
                </c:pt>
                <c:pt idx="11">
                  <c:v>3.5592939873757778E-2</c:v>
                </c:pt>
                <c:pt idx="12">
                  <c:v>3.5134351899006218E-2</c:v>
                </c:pt>
                <c:pt idx="13">
                  <c:v>3.4767481519204967E-2</c:v>
                </c:pt>
                <c:pt idx="14">
                  <c:v>3.4473985215363968E-2</c:v>
                </c:pt>
                <c:pt idx="15">
                  <c:v>3.4239188172291171E-2</c:v>
                </c:pt>
                <c:pt idx="16">
                  <c:v>3.4051350537832939E-2</c:v>
                </c:pt>
                <c:pt idx="17">
                  <c:v>3.390108043026635E-2</c:v>
                </c:pt>
                <c:pt idx="18">
                  <c:v>3.3780864344213075E-2</c:v>
                </c:pt>
                <c:pt idx="19">
                  <c:v>3.3684691475370461E-2</c:v>
                </c:pt>
                <c:pt idx="20">
                  <c:v>3.3607753180296372E-2</c:v>
                </c:pt>
                <c:pt idx="21">
                  <c:v>3.3546202544237097E-2</c:v>
                </c:pt>
                <c:pt idx="22">
                  <c:v>3.3496962035389675E-2</c:v>
                </c:pt>
                <c:pt idx="23">
                  <c:v>3.3457569628311742E-2</c:v>
                </c:pt>
                <c:pt idx="24">
                  <c:v>3.3426055702649393E-2</c:v>
                </c:pt>
                <c:pt idx="25">
                  <c:v>3.3400844562119517E-2</c:v>
                </c:pt>
                <c:pt idx="26">
                  <c:v>3.3380675649695615E-2</c:v>
                </c:pt>
                <c:pt idx="27">
                  <c:v>3.3364540519756493E-2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98-4283-96CE-D9540CB19508}"/>
            </c:ext>
          </c:extLst>
        </c:ser>
        <c:ser>
          <c:idx val="3"/>
          <c:order val="3"/>
          <c:tx>
            <c:strRef>
              <c:f>'Pinus 2'!$K$2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563340916686114E-2"/>
                  <c:y val="-0.519526078762931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2'!$C$4:$C$31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'Pinus 2'!$K$4:$K$31</c:f>
              <c:numCache>
                <c:formatCode>0.0000</c:formatCode>
                <c:ptCount val="28"/>
                <c:pt idx="0">
                  <c:v>4.9983333333333178E-2</c:v>
                </c:pt>
                <c:pt idx="1">
                  <c:v>4.1641666666666514E-2</c:v>
                </c:pt>
                <c:pt idx="2">
                  <c:v>3.7470833333333217E-2</c:v>
                </c:pt>
                <c:pt idx="3">
                  <c:v>3.5385416666666593E-2</c:v>
                </c:pt>
                <c:pt idx="4">
                  <c:v>3.4342708333333291E-2</c:v>
                </c:pt>
                <c:pt idx="5">
                  <c:v>3.3821354166666644E-2</c:v>
                </c:pt>
                <c:pt idx="6">
                  <c:v>3.3560677083333317E-2</c:v>
                </c:pt>
                <c:pt idx="7">
                  <c:v>3.343033854166666E-2</c:v>
                </c:pt>
                <c:pt idx="8">
                  <c:v>3.3365169270833328E-2</c:v>
                </c:pt>
                <c:pt idx="9">
                  <c:v>3.3332584635416669E-2</c:v>
                </c:pt>
                <c:pt idx="10">
                  <c:v>3.3316292317708336E-2</c:v>
                </c:pt>
                <c:pt idx="11">
                  <c:v>3.330814615885417E-2</c:v>
                </c:pt>
                <c:pt idx="12">
                  <c:v>3.3304073079427086E-2</c:v>
                </c:pt>
                <c:pt idx="13">
                  <c:v>3.3302036539713545E-2</c:v>
                </c:pt>
                <c:pt idx="14">
                  <c:v>3.3301018269856771E-2</c:v>
                </c:pt>
                <c:pt idx="15">
                  <c:v>3.3300509134928387E-2</c:v>
                </c:pt>
                <c:pt idx="16">
                  <c:v>3.3300254567464195E-2</c:v>
                </c:pt>
                <c:pt idx="17">
                  <c:v>3.3300127283732099E-2</c:v>
                </c:pt>
                <c:pt idx="18">
                  <c:v>3.3300063641866051E-2</c:v>
                </c:pt>
                <c:pt idx="19">
                  <c:v>3.3300031820933031E-2</c:v>
                </c:pt>
                <c:pt idx="20">
                  <c:v>3.3300015910466517E-2</c:v>
                </c:pt>
                <c:pt idx="21">
                  <c:v>3.330000795523326E-2</c:v>
                </c:pt>
                <c:pt idx="22">
                  <c:v>3.3300003977616628E-2</c:v>
                </c:pt>
                <c:pt idx="23">
                  <c:v>3.3300001988808316E-2</c:v>
                </c:pt>
                <c:pt idx="24">
                  <c:v>3.3300000994404159E-2</c:v>
                </c:pt>
                <c:pt idx="25">
                  <c:v>3.3300000497202081E-2</c:v>
                </c:pt>
                <c:pt idx="26">
                  <c:v>3.3300000248601046E-2</c:v>
                </c:pt>
                <c:pt idx="27">
                  <c:v>3.3300000124300524E-2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498-4283-96CE-D9540CB1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184560"/>
        <c:axId val="33719620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'Pinus 2'!$H$2</c15:sqref>
                        </c15:formulaRef>
                      </c:ext>
                    </c:extLst>
                    <c:strCache>
                      <c:ptCount val="1"/>
                      <c:pt idx="0">
                        <c:v>k1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54274178268374573"/>
                        <c:y val="-0.55533457450139778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'Pinus 2'!$C$4:$C$31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15</c:v>
                      </c:pt>
                      <c:pt idx="1">
                        <c:v>30</c:v>
                      </c:pt>
                      <c:pt idx="2">
                        <c:v>45</c:v>
                      </c:pt>
                      <c:pt idx="3">
                        <c:v>60</c:v>
                      </c:pt>
                      <c:pt idx="4">
                        <c:v>75</c:v>
                      </c:pt>
                      <c:pt idx="5">
                        <c:v>90</c:v>
                      </c:pt>
                      <c:pt idx="6">
                        <c:v>105</c:v>
                      </c:pt>
                      <c:pt idx="7">
                        <c:v>120</c:v>
                      </c:pt>
                      <c:pt idx="8">
                        <c:v>135</c:v>
                      </c:pt>
                      <c:pt idx="9">
                        <c:v>150</c:v>
                      </c:pt>
                      <c:pt idx="10">
                        <c:v>165</c:v>
                      </c:pt>
                      <c:pt idx="11">
                        <c:v>180</c:v>
                      </c:pt>
                      <c:pt idx="12">
                        <c:v>195</c:v>
                      </c:pt>
                      <c:pt idx="13">
                        <c:v>210</c:v>
                      </c:pt>
                      <c:pt idx="14">
                        <c:v>225</c:v>
                      </c:pt>
                      <c:pt idx="15">
                        <c:v>240</c:v>
                      </c:pt>
                      <c:pt idx="16">
                        <c:v>255</c:v>
                      </c:pt>
                      <c:pt idx="17">
                        <c:v>270</c:v>
                      </c:pt>
                      <c:pt idx="18">
                        <c:v>285</c:v>
                      </c:pt>
                      <c:pt idx="19">
                        <c:v>300</c:v>
                      </c:pt>
                      <c:pt idx="20">
                        <c:v>315</c:v>
                      </c:pt>
                      <c:pt idx="21">
                        <c:v>330</c:v>
                      </c:pt>
                      <c:pt idx="22">
                        <c:v>345</c:v>
                      </c:pt>
                      <c:pt idx="23">
                        <c:v>360</c:v>
                      </c:pt>
                      <c:pt idx="24">
                        <c:v>375</c:v>
                      </c:pt>
                      <c:pt idx="25">
                        <c:v>390</c:v>
                      </c:pt>
                      <c:pt idx="26">
                        <c:v>405</c:v>
                      </c:pt>
                      <c:pt idx="27">
                        <c:v>420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'Pinus 2'!$H$4:$H$31</c15:sqref>
                        </c15:formulaRef>
                      </c:ext>
                    </c:extLst>
                    <c:numCache>
                      <c:formatCode>0.0000</c:formatCode>
                      <c:ptCount val="28"/>
                      <c:pt idx="0">
                        <c:v>5.9993333333333475E-2</c:v>
                      </c:pt>
                      <c:pt idx="1">
                        <c:v>5.4654666666666893E-2</c:v>
                      </c:pt>
                      <c:pt idx="2">
                        <c:v>5.0383733333333611E-2</c:v>
                      </c:pt>
                      <c:pt idx="3">
                        <c:v>4.696698666666696E-2</c:v>
                      </c:pt>
                      <c:pt idx="4">
                        <c:v>4.4233589333333628E-2</c:v>
                      </c:pt>
                      <c:pt idx="5">
                        <c:v>4.2046871466666948E-2</c:v>
                      </c:pt>
                      <c:pt idx="6">
                        <c:v>4.0297497173333599E-2</c:v>
                      </c:pt>
                      <c:pt idx="7">
                        <c:v>3.8897997738666909E-2</c:v>
                      </c:pt>
                      <c:pt idx="8">
                        <c:v>3.7778398190933551E-2</c:v>
                      </c:pt>
                      <c:pt idx="9">
                        <c:v>3.6882718552746857E-2</c:v>
                      </c:pt>
                      <c:pt idx="10">
                        <c:v>3.6166174842197502E-2</c:v>
                      </c:pt>
                      <c:pt idx="11">
                        <c:v>3.5592939873758014E-2</c:v>
                      </c:pt>
                      <c:pt idx="12">
                        <c:v>3.5134351899006426E-2</c:v>
                      </c:pt>
                      <c:pt idx="13">
                        <c:v>3.4767481519205147E-2</c:v>
                      </c:pt>
                      <c:pt idx="14">
                        <c:v>3.4473985215364128E-2</c:v>
                      </c:pt>
                      <c:pt idx="15">
                        <c:v>3.4239188172291303E-2</c:v>
                      </c:pt>
                      <c:pt idx="16">
                        <c:v>3.405135053783305E-2</c:v>
                      </c:pt>
                      <c:pt idx="17">
                        <c:v>3.3901080430266441E-2</c:v>
                      </c:pt>
                      <c:pt idx="18">
                        <c:v>3.3780864344213159E-2</c:v>
                      </c:pt>
                      <c:pt idx="19">
                        <c:v>3.368469147537053E-2</c:v>
                      </c:pt>
                      <c:pt idx="20">
                        <c:v>3.3607753180296428E-2</c:v>
                      </c:pt>
                      <c:pt idx="21">
                        <c:v>3.3546202544237146E-2</c:v>
                      </c:pt>
                      <c:pt idx="22">
                        <c:v>3.3496962035389717E-2</c:v>
                      </c:pt>
                      <c:pt idx="23">
                        <c:v>3.3457569628311777E-2</c:v>
                      </c:pt>
                      <c:pt idx="24">
                        <c:v>3.3426055702649421E-2</c:v>
                      </c:pt>
                      <c:pt idx="25">
                        <c:v>3.3400844562119537E-2</c:v>
                      </c:pt>
                      <c:pt idx="26">
                        <c:v>3.3380675649695629E-2</c:v>
                      </c:pt>
                      <c:pt idx="27">
                        <c:v>3.3364540519756507E-2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B498-4283-96CE-D9540CB19508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'Pinus 2'!$J$2</c15:sqref>
                        </c15:formulaRef>
                      </c:ext>
                    </c:extLst>
                    <c:strCache>
                      <c:ptCount val="1"/>
                      <c:pt idx="0">
                        <c:v>k3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3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24323106035532327"/>
                        <c:y val="-0.53109513154673449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'Pinus 2'!$C$4:$C$31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15</c:v>
                      </c:pt>
                      <c:pt idx="1">
                        <c:v>30</c:v>
                      </c:pt>
                      <c:pt idx="2">
                        <c:v>45</c:v>
                      </c:pt>
                      <c:pt idx="3">
                        <c:v>60</c:v>
                      </c:pt>
                      <c:pt idx="4">
                        <c:v>75</c:v>
                      </c:pt>
                      <c:pt idx="5">
                        <c:v>90</c:v>
                      </c:pt>
                      <c:pt idx="6">
                        <c:v>105</c:v>
                      </c:pt>
                      <c:pt idx="7">
                        <c:v>120</c:v>
                      </c:pt>
                      <c:pt idx="8">
                        <c:v>135</c:v>
                      </c:pt>
                      <c:pt idx="9">
                        <c:v>150</c:v>
                      </c:pt>
                      <c:pt idx="10">
                        <c:v>165</c:v>
                      </c:pt>
                      <c:pt idx="11">
                        <c:v>180</c:v>
                      </c:pt>
                      <c:pt idx="12">
                        <c:v>195</c:v>
                      </c:pt>
                      <c:pt idx="13">
                        <c:v>210</c:v>
                      </c:pt>
                      <c:pt idx="14">
                        <c:v>225</c:v>
                      </c:pt>
                      <c:pt idx="15">
                        <c:v>240</c:v>
                      </c:pt>
                      <c:pt idx="16">
                        <c:v>255</c:v>
                      </c:pt>
                      <c:pt idx="17">
                        <c:v>270</c:v>
                      </c:pt>
                      <c:pt idx="18">
                        <c:v>285</c:v>
                      </c:pt>
                      <c:pt idx="19">
                        <c:v>300</c:v>
                      </c:pt>
                      <c:pt idx="20">
                        <c:v>315</c:v>
                      </c:pt>
                      <c:pt idx="21">
                        <c:v>330</c:v>
                      </c:pt>
                      <c:pt idx="22">
                        <c:v>345</c:v>
                      </c:pt>
                      <c:pt idx="23">
                        <c:v>360</c:v>
                      </c:pt>
                      <c:pt idx="24">
                        <c:v>375</c:v>
                      </c:pt>
                      <c:pt idx="25">
                        <c:v>390</c:v>
                      </c:pt>
                      <c:pt idx="26">
                        <c:v>405</c:v>
                      </c:pt>
                      <c:pt idx="27">
                        <c:v>420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'Pinus 2'!$J$4:$J$31</c15:sqref>
                        </c15:formulaRef>
                      </c:ext>
                    </c:extLst>
                    <c:numCache>
                      <c:formatCode>0.0000</c:formatCode>
                      <c:ptCount val="28"/>
                      <c:pt idx="0">
                        <c:v>4.9983333333333407E-2</c:v>
                      </c:pt>
                      <c:pt idx="1">
                        <c:v>4.1641666666666743E-2</c:v>
                      </c:pt>
                      <c:pt idx="2">
                        <c:v>3.7470833333333391E-2</c:v>
                      </c:pt>
                      <c:pt idx="3">
                        <c:v>3.5385416666666704E-2</c:v>
                      </c:pt>
                      <c:pt idx="4">
                        <c:v>3.434270833333336E-2</c:v>
                      </c:pt>
                      <c:pt idx="5">
                        <c:v>3.3821354166666685E-2</c:v>
                      </c:pt>
                      <c:pt idx="6">
                        <c:v>3.3560677083333344E-2</c:v>
                      </c:pt>
                      <c:pt idx="7">
                        <c:v>3.3430338541666674E-2</c:v>
                      </c:pt>
                      <c:pt idx="8">
                        <c:v>3.3365169270833342E-2</c:v>
                      </c:pt>
                      <c:pt idx="9">
                        <c:v>3.3332584635416669E-2</c:v>
                      </c:pt>
                      <c:pt idx="10">
                        <c:v>3.3316292317708336E-2</c:v>
                      </c:pt>
                      <c:pt idx="11">
                        <c:v>3.330814615885417E-2</c:v>
                      </c:pt>
                      <c:pt idx="12">
                        <c:v>3.3304073079427086E-2</c:v>
                      </c:pt>
                      <c:pt idx="13">
                        <c:v>3.3302036539713545E-2</c:v>
                      </c:pt>
                      <c:pt idx="14">
                        <c:v>3.3301018269856777E-2</c:v>
                      </c:pt>
                      <c:pt idx="15">
                        <c:v>3.3300509134928387E-2</c:v>
                      </c:pt>
                      <c:pt idx="16">
                        <c:v>3.3300254567464195E-2</c:v>
                      </c:pt>
                      <c:pt idx="17">
                        <c:v>3.3300127283732099E-2</c:v>
                      </c:pt>
                      <c:pt idx="18">
                        <c:v>3.3300063641866051E-2</c:v>
                      </c:pt>
                      <c:pt idx="19">
                        <c:v>3.3300031820933031E-2</c:v>
                      </c:pt>
                      <c:pt idx="20">
                        <c:v>3.3300015910466517E-2</c:v>
                      </c:pt>
                      <c:pt idx="21">
                        <c:v>3.330000795523326E-2</c:v>
                      </c:pt>
                      <c:pt idx="22">
                        <c:v>3.3300003977616628E-2</c:v>
                      </c:pt>
                      <c:pt idx="23">
                        <c:v>3.3300001988808316E-2</c:v>
                      </c:pt>
                      <c:pt idx="24">
                        <c:v>3.3300000994404159E-2</c:v>
                      </c:pt>
                      <c:pt idx="25">
                        <c:v>3.3300000497202081E-2</c:v>
                      </c:pt>
                      <c:pt idx="26">
                        <c:v>3.3300000248601046E-2</c:v>
                      </c:pt>
                      <c:pt idx="27">
                        <c:v>3.3300000124300524E-2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498-4283-96CE-D9540CB19508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'Pinus 2'!$L$2</c15:sqref>
                        </c15:formulaRef>
                      </c:ext>
                    </c:extLst>
                    <c:strCache>
                      <c:ptCount val="1"/>
                      <c:pt idx="0">
                        <c:v>k5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5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6.1384958376424624E-2"/>
                        <c:y val="-0.51019887156187904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'Pinus 2'!$C$4:$C$31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15</c:v>
                      </c:pt>
                      <c:pt idx="1">
                        <c:v>30</c:v>
                      </c:pt>
                      <c:pt idx="2">
                        <c:v>45</c:v>
                      </c:pt>
                      <c:pt idx="3">
                        <c:v>60</c:v>
                      </c:pt>
                      <c:pt idx="4">
                        <c:v>75</c:v>
                      </c:pt>
                      <c:pt idx="5">
                        <c:v>90</c:v>
                      </c:pt>
                      <c:pt idx="6">
                        <c:v>105</c:v>
                      </c:pt>
                      <c:pt idx="7">
                        <c:v>120</c:v>
                      </c:pt>
                      <c:pt idx="8">
                        <c:v>135</c:v>
                      </c:pt>
                      <c:pt idx="9">
                        <c:v>150</c:v>
                      </c:pt>
                      <c:pt idx="10">
                        <c:v>165</c:v>
                      </c:pt>
                      <c:pt idx="11">
                        <c:v>180</c:v>
                      </c:pt>
                      <c:pt idx="12">
                        <c:v>195</c:v>
                      </c:pt>
                      <c:pt idx="13">
                        <c:v>210</c:v>
                      </c:pt>
                      <c:pt idx="14">
                        <c:v>225</c:v>
                      </c:pt>
                      <c:pt idx="15">
                        <c:v>240</c:v>
                      </c:pt>
                      <c:pt idx="16">
                        <c:v>255</c:v>
                      </c:pt>
                      <c:pt idx="17">
                        <c:v>270</c:v>
                      </c:pt>
                      <c:pt idx="18">
                        <c:v>285</c:v>
                      </c:pt>
                      <c:pt idx="19">
                        <c:v>300</c:v>
                      </c:pt>
                      <c:pt idx="20">
                        <c:v>315</c:v>
                      </c:pt>
                      <c:pt idx="21">
                        <c:v>330</c:v>
                      </c:pt>
                      <c:pt idx="22">
                        <c:v>345</c:v>
                      </c:pt>
                      <c:pt idx="23">
                        <c:v>360</c:v>
                      </c:pt>
                      <c:pt idx="24">
                        <c:v>375</c:v>
                      </c:pt>
                      <c:pt idx="25">
                        <c:v>390</c:v>
                      </c:pt>
                      <c:pt idx="26">
                        <c:v>405</c:v>
                      </c:pt>
                      <c:pt idx="27">
                        <c:v>420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'Pinus 2'!$L$4:$L$31</c15:sqref>
                        </c15:formulaRef>
                      </c:ext>
                    </c:extLst>
                    <c:numCache>
                      <c:formatCode>0.0000</c:formatCode>
                      <c:ptCount val="28"/>
                      <c:pt idx="0">
                        <c:v>4.4422222222222182E-2</c:v>
                      </c:pt>
                      <c:pt idx="1">
                        <c:v>3.7007407407407385E-2</c:v>
                      </c:pt>
                      <c:pt idx="2">
                        <c:v>3.453580246913579E-2</c:v>
                      </c:pt>
                      <c:pt idx="3">
                        <c:v>3.3711934156378597E-2</c:v>
                      </c:pt>
                      <c:pt idx="4">
                        <c:v>3.3437311385459537E-2</c:v>
                      </c:pt>
                      <c:pt idx="5">
                        <c:v>3.334577046181985E-2</c:v>
                      </c:pt>
                      <c:pt idx="6">
                        <c:v>3.3315256820606619E-2</c:v>
                      </c:pt>
                      <c:pt idx="7">
                        <c:v>3.3305085606868873E-2</c:v>
                      </c:pt>
                      <c:pt idx="8">
                        <c:v>3.3301695202289629E-2</c:v>
                      </c:pt>
                      <c:pt idx="9">
                        <c:v>3.3300565067429878E-2</c:v>
                      </c:pt>
                      <c:pt idx="10">
                        <c:v>3.3300188355809959E-2</c:v>
                      </c:pt>
                      <c:pt idx="11">
                        <c:v>3.3300062785269986E-2</c:v>
                      </c:pt>
                      <c:pt idx="12">
                        <c:v>3.3300020928423331E-2</c:v>
                      </c:pt>
                      <c:pt idx="13">
                        <c:v>3.3300006976141112E-2</c:v>
                      </c:pt>
                      <c:pt idx="14">
                        <c:v>3.3300002325380371E-2</c:v>
                      </c:pt>
                      <c:pt idx="15">
                        <c:v>3.3300000775126792E-2</c:v>
                      </c:pt>
                      <c:pt idx="16">
                        <c:v>3.3300000258375602E-2</c:v>
                      </c:pt>
                      <c:pt idx="17">
                        <c:v>3.33000000861252E-2</c:v>
                      </c:pt>
                      <c:pt idx="18">
                        <c:v>3.33000000287084E-2</c:v>
                      </c:pt>
                      <c:pt idx="19">
                        <c:v>3.3300000009569466E-2</c:v>
                      </c:pt>
                      <c:pt idx="20">
                        <c:v>3.3300000003189827E-2</c:v>
                      </c:pt>
                      <c:pt idx="21">
                        <c:v>3.3300000001063278E-2</c:v>
                      </c:pt>
                      <c:pt idx="22">
                        <c:v>3.3300000000354428E-2</c:v>
                      </c:pt>
                      <c:pt idx="23">
                        <c:v>3.3300000000118145E-2</c:v>
                      </c:pt>
                      <c:pt idx="24">
                        <c:v>3.3300000000039381E-2</c:v>
                      </c:pt>
                      <c:pt idx="25">
                        <c:v>3.3300000000013132E-2</c:v>
                      </c:pt>
                      <c:pt idx="26">
                        <c:v>3.3300000000004382E-2</c:v>
                      </c:pt>
                      <c:pt idx="27">
                        <c:v>3.330000000000146E-2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498-4283-96CE-D9540CB19508}"/>
                  </c:ext>
                </c:extLst>
              </c15:ser>
            </c15:filteredScatterSeries>
          </c:ext>
        </c:extLst>
      </c:scatterChart>
      <c:valAx>
        <c:axId val="33718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96208"/>
        <c:crosses val="autoZero"/>
        <c:crossBetween val="midCat"/>
      </c:valAx>
      <c:valAx>
        <c:axId val="337196208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18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'Pinus 3'!$H$2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772725284339459"/>
                  <c:y val="-0.487498177311169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3'!$C$4:$C$35</c:f>
              <c:numCache>
                <c:formatCode>General</c:formatCode>
                <c:ptCount val="30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465</c:v>
                </c:pt>
                <c:pt idx="29">
                  <c:v>480</c:v>
                </c:pt>
              </c:numCache>
            </c:numRef>
          </c:xVal>
          <c:yVal>
            <c:numRef>
              <c:f>'Pinus 3'!$H$4:$H$35</c:f>
              <c:numCache>
                <c:formatCode>0.0000</c:formatCode>
                <c:ptCount val="30"/>
                <c:pt idx="0">
                  <c:v>3.3311111111111104E-2</c:v>
                </c:pt>
                <c:pt idx="1">
                  <c:v>1.9970370370370381E-2</c:v>
                </c:pt>
                <c:pt idx="2">
                  <c:v>1.5523456790123465E-2</c:v>
                </c:pt>
                <c:pt idx="3">
                  <c:v>1.4041152263374488E-2</c:v>
                </c:pt>
                <c:pt idx="4">
                  <c:v>1.3547050754458162E-2</c:v>
                </c:pt>
                <c:pt idx="5">
                  <c:v>1.3382350251486054E-2</c:v>
                </c:pt>
                <c:pt idx="6">
                  <c:v>1.3327450083828685E-2</c:v>
                </c:pt>
                <c:pt idx="7">
                  <c:v>1.3309150027942895E-2</c:v>
                </c:pt>
                <c:pt idx="8">
                  <c:v>1.3303050009314298E-2</c:v>
                </c:pt>
                <c:pt idx="9">
                  <c:v>1.3301016669771432E-2</c:v>
                </c:pt>
                <c:pt idx="10">
                  <c:v>1.330033888992381E-2</c:v>
                </c:pt>
                <c:pt idx="11">
                  <c:v>1.3300112963307936E-2</c:v>
                </c:pt>
                <c:pt idx="12">
                  <c:v>1.3300037654435978E-2</c:v>
                </c:pt>
                <c:pt idx="13">
                  <c:v>1.330001255147866E-2</c:v>
                </c:pt>
                <c:pt idx="14">
                  <c:v>1.3300004183826219E-2</c:v>
                </c:pt>
                <c:pt idx="15">
                  <c:v>1.3300001394608739E-2</c:v>
                </c:pt>
                <c:pt idx="16">
                  <c:v>1.330000046486958E-2</c:v>
                </c:pt>
                <c:pt idx="17">
                  <c:v>1.3300000154956526E-2</c:v>
                </c:pt>
                <c:pt idx="18">
                  <c:v>1.3300000051652175E-2</c:v>
                </c:pt>
                <c:pt idx="19">
                  <c:v>1.3300000017217392E-2</c:v>
                </c:pt>
                <c:pt idx="20">
                  <c:v>1.3300000005739131E-2</c:v>
                </c:pt>
                <c:pt idx="21">
                  <c:v>1.3300000001913044E-2</c:v>
                </c:pt>
                <c:pt idx="22">
                  <c:v>1.330000000063768E-2</c:v>
                </c:pt>
                <c:pt idx="23">
                  <c:v>1.330000000021256E-2</c:v>
                </c:pt>
                <c:pt idx="24">
                  <c:v>1.3300000000070852E-2</c:v>
                </c:pt>
                <c:pt idx="25">
                  <c:v>1.3300000000023618E-2</c:v>
                </c:pt>
                <c:pt idx="26">
                  <c:v>1.3300000000007871E-2</c:v>
                </c:pt>
                <c:pt idx="27">
                  <c:v>1.3300000000002624E-2</c:v>
                </c:pt>
                <c:pt idx="28">
                  <c:v>1.3300000000000096E-2</c:v>
                </c:pt>
                <c:pt idx="29">
                  <c:v>1.3300000000000032E-2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56A-422C-BF4B-7B49BF37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874207"/>
        <c:axId val="1287872959"/>
      </c:scatterChart>
      <c:valAx>
        <c:axId val="1287874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872959"/>
        <c:crosses val="autoZero"/>
        <c:crossBetween val="midCat"/>
      </c:valAx>
      <c:valAx>
        <c:axId val="128787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874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'Pinus 3'!$I$2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717169728783902"/>
                  <c:y val="-0.626650627004957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3'!$C$4:$C$35</c:f>
              <c:numCache>
                <c:formatCode>General</c:formatCode>
                <c:ptCount val="30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465</c:v>
                </c:pt>
                <c:pt idx="29">
                  <c:v>480</c:v>
                </c:pt>
              </c:numCache>
            </c:numRef>
          </c:xVal>
          <c:yVal>
            <c:numRef>
              <c:f>'Pinus 3'!$I$4:$I$35</c:f>
              <c:numCache>
                <c:formatCode>0.0000</c:formatCode>
                <c:ptCount val="30"/>
                <c:pt idx="0">
                  <c:v>5.3322222222222181E-2</c:v>
                </c:pt>
                <c:pt idx="1">
                  <c:v>3.9981481481481493E-2</c:v>
                </c:pt>
                <c:pt idx="2">
                  <c:v>3.1087654320987684E-2</c:v>
                </c:pt>
                <c:pt idx="3">
                  <c:v>2.5158436213991803E-2</c:v>
                </c:pt>
                <c:pt idx="4">
                  <c:v>2.1205624142661215E-2</c:v>
                </c:pt>
                <c:pt idx="5">
                  <c:v>1.8570416095107484E-2</c:v>
                </c:pt>
                <c:pt idx="6">
                  <c:v>1.6813610730071659E-2</c:v>
                </c:pt>
                <c:pt idx="7">
                  <c:v>1.564240715338111E-2</c:v>
                </c:pt>
                <c:pt idx="8">
                  <c:v>1.4861604768920742E-2</c:v>
                </c:pt>
                <c:pt idx="9">
                  <c:v>1.4341069845947163E-2</c:v>
                </c:pt>
                <c:pt idx="10">
                  <c:v>1.3994046563964775E-2</c:v>
                </c:pt>
                <c:pt idx="11">
                  <c:v>1.3762697709309851E-2</c:v>
                </c:pt>
                <c:pt idx="12">
                  <c:v>1.3608465139539901E-2</c:v>
                </c:pt>
                <c:pt idx="13">
                  <c:v>1.3505643426359935E-2</c:v>
                </c:pt>
                <c:pt idx="14">
                  <c:v>1.3437095617573289E-2</c:v>
                </c:pt>
                <c:pt idx="15">
                  <c:v>1.3391397078382192E-2</c:v>
                </c:pt>
                <c:pt idx="16">
                  <c:v>1.3360931385588129E-2</c:v>
                </c:pt>
                <c:pt idx="17">
                  <c:v>1.3340620923725418E-2</c:v>
                </c:pt>
                <c:pt idx="18">
                  <c:v>1.3327080615816946E-2</c:v>
                </c:pt>
                <c:pt idx="19">
                  <c:v>1.3318053743877964E-2</c:v>
                </c:pt>
                <c:pt idx="20">
                  <c:v>1.3312035829251976E-2</c:v>
                </c:pt>
                <c:pt idx="21">
                  <c:v>1.3308023886167983E-2</c:v>
                </c:pt>
                <c:pt idx="22">
                  <c:v>1.3305349257445321E-2</c:v>
                </c:pt>
                <c:pt idx="23">
                  <c:v>1.3303566171630215E-2</c:v>
                </c:pt>
                <c:pt idx="24">
                  <c:v>1.3302377447753476E-2</c:v>
                </c:pt>
                <c:pt idx="25">
                  <c:v>1.3301584965168985E-2</c:v>
                </c:pt>
                <c:pt idx="26">
                  <c:v>1.330105664344599E-2</c:v>
                </c:pt>
                <c:pt idx="27">
                  <c:v>1.3300704428963993E-2</c:v>
                </c:pt>
                <c:pt idx="28">
                  <c:v>1.3300208719693033E-2</c:v>
                </c:pt>
                <c:pt idx="29">
                  <c:v>1.3300139146462022E-2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12-47EE-B75C-F4CBD66F1B11}"/>
            </c:ext>
          </c:extLst>
        </c:ser>
        <c:ser>
          <c:idx val="0"/>
          <c:order val="1"/>
          <c:tx>
            <c:strRef>
              <c:f>'Pinus 3'!$J$2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8383858267716533E-2"/>
                  <c:y val="-0.415801983085447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3'!$C$4:$C$35</c:f>
              <c:numCache>
                <c:formatCode>General</c:formatCode>
                <c:ptCount val="30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465</c:v>
                </c:pt>
                <c:pt idx="29">
                  <c:v>480</c:v>
                </c:pt>
              </c:numCache>
            </c:numRef>
          </c:xVal>
          <c:yVal>
            <c:numRef>
              <c:f>'Pinus 3'!$J$4:$J$35</c:f>
              <c:numCache>
                <c:formatCode>0.0000</c:formatCode>
                <c:ptCount val="30"/>
                <c:pt idx="0">
                  <c:v>3.3311111111110819E-2</c:v>
                </c:pt>
                <c:pt idx="1">
                  <c:v>1.9970370370370194E-2</c:v>
                </c:pt>
                <c:pt idx="2">
                  <c:v>1.5523456790123371E-2</c:v>
                </c:pt>
                <c:pt idx="3">
                  <c:v>1.4041152263374447E-2</c:v>
                </c:pt>
                <c:pt idx="4">
                  <c:v>1.3547050754458145E-2</c:v>
                </c:pt>
                <c:pt idx="5">
                  <c:v>1.3382350251486047E-2</c:v>
                </c:pt>
                <c:pt idx="6">
                  <c:v>1.3327450083828681E-2</c:v>
                </c:pt>
                <c:pt idx="7">
                  <c:v>1.3309150027942893E-2</c:v>
                </c:pt>
                <c:pt idx="8">
                  <c:v>1.3303050009314298E-2</c:v>
                </c:pt>
                <c:pt idx="9">
                  <c:v>1.3301016669771432E-2</c:v>
                </c:pt>
                <c:pt idx="10">
                  <c:v>1.330033888992381E-2</c:v>
                </c:pt>
                <c:pt idx="11">
                  <c:v>1.3300112963307936E-2</c:v>
                </c:pt>
                <c:pt idx="12">
                  <c:v>1.3300037654435978E-2</c:v>
                </c:pt>
                <c:pt idx="13">
                  <c:v>1.330001255147866E-2</c:v>
                </c:pt>
                <c:pt idx="14">
                  <c:v>1.3300004183826219E-2</c:v>
                </c:pt>
                <c:pt idx="15">
                  <c:v>1.3300001394608739E-2</c:v>
                </c:pt>
                <c:pt idx="16">
                  <c:v>1.330000046486958E-2</c:v>
                </c:pt>
                <c:pt idx="17">
                  <c:v>1.3300000154956526E-2</c:v>
                </c:pt>
                <c:pt idx="18">
                  <c:v>1.3300000051652175E-2</c:v>
                </c:pt>
                <c:pt idx="19">
                  <c:v>1.3300000017217392E-2</c:v>
                </c:pt>
                <c:pt idx="20">
                  <c:v>1.3300000005739131E-2</c:v>
                </c:pt>
                <c:pt idx="21">
                  <c:v>1.3300000001913044E-2</c:v>
                </c:pt>
                <c:pt idx="22">
                  <c:v>1.330000000063768E-2</c:v>
                </c:pt>
                <c:pt idx="23">
                  <c:v>1.330000000021256E-2</c:v>
                </c:pt>
                <c:pt idx="24">
                  <c:v>1.3300000000070852E-2</c:v>
                </c:pt>
                <c:pt idx="25">
                  <c:v>1.3300000000023618E-2</c:v>
                </c:pt>
                <c:pt idx="26">
                  <c:v>1.3300000000007871E-2</c:v>
                </c:pt>
                <c:pt idx="27">
                  <c:v>1.3300000000002624E-2</c:v>
                </c:pt>
                <c:pt idx="28">
                  <c:v>1.3300000000000096E-2</c:v>
                </c:pt>
                <c:pt idx="29">
                  <c:v>1.3300000000000032E-2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812-47EE-B75C-F4CBD66F1B11}"/>
            </c:ext>
          </c:extLst>
        </c:ser>
        <c:ser>
          <c:idx val="3"/>
          <c:order val="2"/>
          <c:tx>
            <c:strRef>
              <c:f>'Pinus 3'!$K$2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0050524934383202E-2"/>
                  <c:y val="-0.611551837270341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'Pinus 3'!$C$4:$C$35</c:f>
              <c:numCache>
                <c:formatCode>General</c:formatCode>
                <c:ptCount val="30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465</c:v>
                </c:pt>
                <c:pt idx="29">
                  <c:v>480</c:v>
                </c:pt>
              </c:numCache>
            </c:numRef>
          </c:xVal>
          <c:yVal>
            <c:numRef>
              <c:f>'Pinus 3'!$K$4:$K$35</c:f>
              <c:numCache>
                <c:formatCode>0.0000</c:formatCode>
                <c:ptCount val="30"/>
                <c:pt idx="0">
                  <c:v>4.3316666666666198E-2</c:v>
                </c:pt>
                <c:pt idx="1">
                  <c:v>2.8308333333332898E-2</c:v>
                </c:pt>
                <c:pt idx="2">
                  <c:v>2.080416666666635E-2</c:v>
                </c:pt>
                <c:pt idx="3">
                  <c:v>1.7052083333333124E-2</c:v>
                </c:pt>
                <c:pt idx="4">
                  <c:v>1.5176041666666537E-2</c:v>
                </c:pt>
                <c:pt idx="5">
                  <c:v>1.4238020833333255E-2</c:v>
                </c:pt>
                <c:pt idx="6">
                  <c:v>1.3769010416666621E-2</c:v>
                </c:pt>
                <c:pt idx="7">
                  <c:v>1.3534505208333308E-2</c:v>
                </c:pt>
                <c:pt idx="8">
                  <c:v>1.3417252604166652E-2</c:v>
                </c:pt>
                <c:pt idx="9">
                  <c:v>1.3358626302083326E-2</c:v>
                </c:pt>
                <c:pt idx="10">
                  <c:v>1.3329313151041662E-2</c:v>
                </c:pt>
                <c:pt idx="11">
                  <c:v>1.331465657552083E-2</c:v>
                </c:pt>
                <c:pt idx="12">
                  <c:v>1.3307328287760415E-2</c:v>
                </c:pt>
                <c:pt idx="13">
                  <c:v>1.3303664143880206E-2</c:v>
                </c:pt>
                <c:pt idx="14">
                  <c:v>1.3301832071940103E-2</c:v>
                </c:pt>
                <c:pt idx="15">
                  <c:v>1.3300916035970051E-2</c:v>
                </c:pt>
                <c:pt idx="16">
                  <c:v>1.3300458017985026E-2</c:v>
                </c:pt>
                <c:pt idx="17">
                  <c:v>1.3300229008992512E-2</c:v>
                </c:pt>
                <c:pt idx="18">
                  <c:v>1.3300114504496256E-2</c:v>
                </c:pt>
                <c:pt idx="19">
                  <c:v>1.3300057252248127E-2</c:v>
                </c:pt>
                <c:pt idx="20">
                  <c:v>1.3300028626124064E-2</c:v>
                </c:pt>
                <c:pt idx="21">
                  <c:v>1.3300014313062032E-2</c:v>
                </c:pt>
                <c:pt idx="22">
                  <c:v>1.3300007156531015E-2</c:v>
                </c:pt>
                <c:pt idx="23">
                  <c:v>1.3300003578265508E-2</c:v>
                </c:pt>
                <c:pt idx="24">
                  <c:v>1.3300001789132753E-2</c:v>
                </c:pt>
                <c:pt idx="25">
                  <c:v>1.3300000894566377E-2</c:v>
                </c:pt>
                <c:pt idx="26">
                  <c:v>1.3300000447283187E-2</c:v>
                </c:pt>
                <c:pt idx="27">
                  <c:v>1.3300000223641594E-2</c:v>
                </c:pt>
                <c:pt idx="28">
                  <c:v>1.3300000027955198E-2</c:v>
                </c:pt>
                <c:pt idx="29">
                  <c:v>1.33000000139776E-2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812-47EE-B75C-F4CBD66F1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874207"/>
        <c:axId val="1287872959"/>
      </c:scatterChart>
      <c:valAx>
        <c:axId val="1287874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872959"/>
        <c:crosses val="autoZero"/>
        <c:crossBetween val="midCat"/>
      </c:valAx>
      <c:valAx>
        <c:axId val="128787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7874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'HHK 1'!$H$2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685804899387574"/>
                  <c:y val="-0.4027464275298920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1'!$C$4:$C$34</c:f>
              <c:numCache>
                <c:formatCode>General</c:formatCode>
                <c:ptCount val="31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</c:numCache>
            </c:numRef>
          </c:xVal>
          <c:yVal>
            <c:numRef>
              <c:f>'HHK 1'!$H$4:$H$34</c:f>
              <c:numCache>
                <c:formatCode>0.0000</c:formatCode>
                <c:ptCount val="31"/>
                <c:pt idx="0">
                  <c:v>3.3351851851851869E-2</c:v>
                </c:pt>
                <c:pt idx="1">
                  <c:v>1.8545267489711949E-2</c:v>
                </c:pt>
                <c:pt idx="2">
                  <c:v>1.1964563328760867E-2</c:v>
                </c:pt>
                <c:pt idx="3">
                  <c:v>9.0398059238937199E-3</c:v>
                </c:pt>
                <c:pt idx="4">
                  <c:v>7.739913743952765E-3</c:v>
                </c:pt>
                <c:pt idx="5">
                  <c:v>7.1621838862012295E-3</c:v>
                </c:pt>
                <c:pt idx="6">
                  <c:v>6.9054150605338798E-3</c:v>
                </c:pt>
                <c:pt idx="7">
                  <c:v>6.7912955824595026E-3</c:v>
                </c:pt>
                <c:pt idx="8">
                  <c:v>6.7405758144264459E-3</c:v>
                </c:pt>
                <c:pt idx="9">
                  <c:v>6.7180336953006426E-3</c:v>
                </c:pt>
                <c:pt idx="10">
                  <c:v>6.7080149756891744E-3</c:v>
                </c:pt>
                <c:pt idx="11">
                  <c:v>6.7035622114174111E-3</c:v>
                </c:pt>
                <c:pt idx="12">
                  <c:v>6.701583205074405E-3</c:v>
                </c:pt>
                <c:pt idx="13">
                  <c:v>6.700703646699736E-3</c:v>
                </c:pt>
                <c:pt idx="14">
                  <c:v>6.7003127318665491E-3</c:v>
                </c:pt>
                <c:pt idx="15">
                  <c:v>6.7001389919406889E-3</c:v>
                </c:pt>
                <c:pt idx="16">
                  <c:v>6.7000617741958621E-3</c:v>
                </c:pt>
                <c:pt idx="17">
                  <c:v>6.7000274551981612E-3</c:v>
                </c:pt>
                <c:pt idx="18">
                  <c:v>6.7000122023102935E-3</c:v>
                </c:pt>
                <c:pt idx="19">
                  <c:v>6.7000054232490194E-3</c:v>
                </c:pt>
                <c:pt idx="20">
                  <c:v>6.7000024103328979E-3</c:v>
                </c:pt>
                <c:pt idx="21">
                  <c:v>6.7000010712590661E-3</c:v>
                </c:pt>
                <c:pt idx="22">
                  <c:v>6.7000004761151406E-3</c:v>
                </c:pt>
                <c:pt idx="23">
                  <c:v>6.7000002116067289E-3</c:v>
                </c:pt>
                <c:pt idx="24">
                  <c:v>6.700000094047435E-3</c:v>
                </c:pt>
                <c:pt idx="25">
                  <c:v>6.7000000417988606E-3</c:v>
                </c:pt>
                <c:pt idx="26">
                  <c:v>6.700000018577271E-3</c:v>
                </c:pt>
                <c:pt idx="27">
                  <c:v>6.7000000082565649E-3</c:v>
                </c:pt>
                <c:pt idx="28">
                  <c:v>6.7000000036695848E-3</c:v>
                </c:pt>
                <c:pt idx="29">
                  <c:v>6.7000000016309265E-3</c:v>
                </c:pt>
                <c:pt idx="30">
                  <c:v>6.7000000007248562E-3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CB-41EC-B527-1CB6BDFDD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3144255"/>
        <c:axId val="1283144671"/>
      </c:scatterChart>
      <c:valAx>
        <c:axId val="1283144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144671"/>
        <c:crosses val="autoZero"/>
        <c:crossBetween val="midCat"/>
      </c:valAx>
      <c:valAx>
        <c:axId val="128314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144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k2-k4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'HHK 1'!$I$2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2239370078740159"/>
                  <c:y val="-0.701980898221055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1'!$C$4:$C$34</c:f>
              <c:numCache>
                <c:formatCode>General</c:formatCode>
                <c:ptCount val="31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</c:numCache>
            </c:numRef>
          </c:xVal>
          <c:yVal>
            <c:numRef>
              <c:f>'HHK 1'!$I$4:$I$34</c:f>
              <c:numCache>
                <c:formatCode>0.0000</c:formatCode>
                <c:ptCount val="31"/>
                <c:pt idx="0">
                  <c:v>3.3351851851851869E-2</c:v>
                </c:pt>
                <c:pt idx="1">
                  <c:v>1.8545267489711949E-2</c:v>
                </c:pt>
                <c:pt idx="2">
                  <c:v>1.1964563328760867E-2</c:v>
                </c:pt>
                <c:pt idx="3">
                  <c:v>9.0398059238937199E-3</c:v>
                </c:pt>
                <c:pt idx="4">
                  <c:v>7.739913743952765E-3</c:v>
                </c:pt>
                <c:pt idx="5">
                  <c:v>7.1621838862012295E-3</c:v>
                </c:pt>
                <c:pt idx="6">
                  <c:v>6.9054150605338798E-3</c:v>
                </c:pt>
                <c:pt idx="7">
                  <c:v>6.7912955824595026E-3</c:v>
                </c:pt>
                <c:pt idx="8">
                  <c:v>6.7405758144264459E-3</c:v>
                </c:pt>
                <c:pt idx="9">
                  <c:v>6.7180336953006426E-3</c:v>
                </c:pt>
                <c:pt idx="10">
                  <c:v>6.7080149756891744E-3</c:v>
                </c:pt>
                <c:pt idx="11">
                  <c:v>6.7035622114174111E-3</c:v>
                </c:pt>
                <c:pt idx="12">
                  <c:v>6.701583205074405E-3</c:v>
                </c:pt>
                <c:pt idx="13">
                  <c:v>6.700703646699736E-3</c:v>
                </c:pt>
                <c:pt idx="14">
                  <c:v>6.7003127318665491E-3</c:v>
                </c:pt>
                <c:pt idx="15">
                  <c:v>6.7001389919406889E-3</c:v>
                </c:pt>
                <c:pt idx="16">
                  <c:v>6.7000617741958621E-3</c:v>
                </c:pt>
                <c:pt idx="17">
                  <c:v>6.7000274551981612E-3</c:v>
                </c:pt>
                <c:pt idx="18">
                  <c:v>6.7000122023102935E-3</c:v>
                </c:pt>
                <c:pt idx="19">
                  <c:v>6.7000054232490194E-3</c:v>
                </c:pt>
                <c:pt idx="20">
                  <c:v>6.7000024103328979E-3</c:v>
                </c:pt>
                <c:pt idx="21">
                  <c:v>6.7000010712590661E-3</c:v>
                </c:pt>
                <c:pt idx="22">
                  <c:v>6.7000004761151406E-3</c:v>
                </c:pt>
                <c:pt idx="23">
                  <c:v>6.7000002116067289E-3</c:v>
                </c:pt>
                <c:pt idx="24">
                  <c:v>6.700000094047435E-3</c:v>
                </c:pt>
                <c:pt idx="25">
                  <c:v>6.7000000417988606E-3</c:v>
                </c:pt>
                <c:pt idx="26">
                  <c:v>6.700000018577271E-3</c:v>
                </c:pt>
                <c:pt idx="27">
                  <c:v>6.7000000082565649E-3</c:v>
                </c:pt>
                <c:pt idx="28">
                  <c:v>6.7000000036695848E-3</c:v>
                </c:pt>
                <c:pt idx="29">
                  <c:v>6.7000000016309265E-3</c:v>
                </c:pt>
                <c:pt idx="30">
                  <c:v>6.7000000007248562E-3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CD-4A03-8744-314B19DDCCBF}"/>
            </c:ext>
          </c:extLst>
        </c:ser>
        <c:ser>
          <c:idx val="2"/>
          <c:order val="1"/>
          <c:tx>
            <c:strRef>
              <c:f>'HHK 1'!$J$2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038407699037621"/>
                  <c:y val="-0.740117381160688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1'!$C$4:$C$34</c:f>
              <c:numCache>
                <c:formatCode>General</c:formatCode>
                <c:ptCount val="31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</c:numCache>
            </c:numRef>
          </c:xVal>
          <c:yVal>
            <c:numRef>
              <c:f>'HHK 1'!$J$4:$J$34</c:f>
              <c:numCache>
                <c:formatCode>0.0000</c:formatCode>
                <c:ptCount val="31"/>
                <c:pt idx="0">
                  <c:v>5.1675000000000068E-2</c:v>
                </c:pt>
                <c:pt idx="1">
                  <c:v>4.0431250000000092E-2</c:v>
                </c:pt>
                <c:pt idx="2">
                  <c:v>3.1998437500000108E-2</c:v>
                </c:pt>
                <c:pt idx="3">
                  <c:v>2.5673828125000107E-2</c:v>
                </c:pt>
                <c:pt idx="4">
                  <c:v>2.0930371093750101E-2</c:v>
                </c:pt>
                <c:pt idx="5">
                  <c:v>1.7372778320312591E-2</c:v>
                </c:pt>
                <c:pt idx="6">
                  <c:v>1.4704583740234454E-2</c:v>
                </c:pt>
                <c:pt idx="7">
                  <c:v>1.2703437805175851E-2</c:v>
                </c:pt>
                <c:pt idx="8">
                  <c:v>1.1202578353881894E-2</c:v>
                </c:pt>
                <c:pt idx="9">
                  <c:v>1.0076933765411425E-2</c:v>
                </c:pt>
                <c:pt idx="10">
                  <c:v>9.2327003240585733E-3</c:v>
                </c:pt>
                <c:pt idx="11">
                  <c:v>8.5995252430439307E-3</c:v>
                </c:pt>
                <c:pt idx="12">
                  <c:v>8.1246439322829513E-3</c:v>
                </c:pt>
                <c:pt idx="13">
                  <c:v>7.7684829492122151E-3</c:v>
                </c:pt>
                <c:pt idx="14">
                  <c:v>7.5013622119091631E-3</c:v>
                </c:pt>
                <c:pt idx="15">
                  <c:v>7.301021658931873E-3</c:v>
                </c:pt>
                <c:pt idx="16">
                  <c:v>7.1507662441989053E-3</c:v>
                </c:pt>
                <c:pt idx="17">
                  <c:v>7.0380746831491797E-3</c:v>
                </c:pt>
                <c:pt idx="18">
                  <c:v>6.9535560123618846E-3</c:v>
                </c:pt>
                <c:pt idx="19">
                  <c:v>6.8901670092714144E-3</c:v>
                </c:pt>
                <c:pt idx="20">
                  <c:v>6.8426252569535606E-3</c:v>
                </c:pt>
                <c:pt idx="21">
                  <c:v>6.8069689427151707E-3</c:v>
                </c:pt>
                <c:pt idx="22">
                  <c:v>6.7802267070363785E-3</c:v>
                </c:pt>
                <c:pt idx="23">
                  <c:v>6.7601700302772835E-3</c:v>
                </c:pt>
                <c:pt idx="24">
                  <c:v>6.7451275227079629E-3</c:v>
                </c:pt>
                <c:pt idx="25">
                  <c:v>6.7338456420309722E-3</c:v>
                </c:pt>
                <c:pt idx="26">
                  <c:v>6.7253842315232295E-3</c:v>
                </c:pt>
                <c:pt idx="27">
                  <c:v>6.7190381736424217E-3</c:v>
                </c:pt>
                <c:pt idx="28">
                  <c:v>6.714278630231817E-3</c:v>
                </c:pt>
                <c:pt idx="29">
                  <c:v>6.7107089726738626E-3</c:v>
                </c:pt>
                <c:pt idx="30">
                  <c:v>6.7080317295053968E-3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CD-4A03-8744-314B19DDCCBF}"/>
            </c:ext>
          </c:extLst>
        </c:ser>
        <c:ser>
          <c:idx val="3"/>
          <c:order val="2"/>
          <c:tx>
            <c:strRef>
              <c:f>'HHK 1'!$K$2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08161854768154"/>
                  <c:y val="-0.539296077573636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1'!$C$4:$C$34</c:f>
              <c:numCache>
                <c:formatCode>General</c:formatCode>
                <c:ptCount val="31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</c:numCache>
            </c:numRef>
          </c:xVal>
          <c:yVal>
            <c:numRef>
              <c:f>'HHK 1'!$K$4:$K$34</c:f>
              <c:numCache>
                <c:formatCode>0.0000</c:formatCode>
                <c:ptCount val="31"/>
                <c:pt idx="0">
                  <c:v>2.3054545454545498E-2</c:v>
                </c:pt>
                <c:pt idx="1">
                  <c:v>1.1160330578512422E-2</c:v>
                </c:pt>
                <c:pt idx="2">
                  <c:v>7.9164537941397543E-3</c:v>
                </c:pt>
                <c:pt idx="3">
                  <c:v>7.0317601256744793E-3</c:v>
                </c:pt>
                <c:pt idx="4">
                  <c:v>6.7904800342748588E-3</c:v>
                </c:pt>
                <c:pt idx="5">
                  <c:v>6.7246763729840522E-3</c:v>
                </c:pt>
                <c:pt idx="6">
                  <c:v>6.7067299199047416E-3</c:v>
                </c:pt>
                <c:pt idx="7">
                  <c:v>6.7018354327012938E-3</c:v>
                </c:pt>
                <c:pt idx="8">
                  <c:v>6.7005005725548983E-3</c:v>
                </c:pt>
                <c:pt idx="9">
                  <c:v>6.7001365197876996E-3</c:v>
                </c:pt>
                <c:pt idx="10">
                  <c:v>6.7000372326693732E-3</c:v>
                </c:pt>
                <c:pt idx="11">
                  <c:v>6.7000101543643747E-3</c:v>
                </c:pt>
                <c:pt idx="12">
                  <c:v>6.7000027693721025E-3</c:v>
                </c:pt>
                <c:pt idx="13">
                  <c:v>6.7000007552833005E-3</c:v>
                </c:pt>
                <c:pt idx="14">
                  <c:v>6.7000002059863549E-3</c:v>
                </c:pt>
                <c:pt idx="15">
                  <c:v>6.7000000561780971E-3</c:v>
                </c:pt>
                <c:pt idx="16">
                  <c:v>6.7000000153212991E-3</c:v>
                </c:pt>
                <c:pt idx="17">
                  <c:v>6.7000000041785362E-3</c:v>
                </c:pt>
                <c:pt idx="18">
                  <c:v>6.7000000011396008E-3</c:v>
                </c:pt>
                <c:pt idx="19">
                  <c:v>6.7000000003108002E-3</c:v>
                </c:pt>
                <c:pt idx="20">
                  <c:v>6.700000000084764E-3</c:v>
                </c:pt>
                <c:pt idx="21">
                  <c:v>6.700000000023118E-3</c:v>
                </c:pt>
                <c:pt idx="22">
                  <c:v>6.7000000000063051E-3</c:v>
                </c:pt>
                <c:pt idx="23">
                  <c:v>6.7000000000017193E-3</c:v>
                </c:pt>
                <c:pt idx="24">
                  <c:v>6.7000000000004695E-3</c:v>
                </c:pt>
                <c:pt idx="25">
                  <c:v>6.7000000000001277E-3</c:v>
                </c:pt>
                <c:pt idx="26">
                  <c:v>6.7000000000000349E-3</c:v>
                </c:pt>
                <c:pt idx="27">
                  <c:v>6.7000000000000098E-3</c:v>
                </c:pt>
                <c:pt idx="28">
                  <c:v>6.7000000000000028E-3</c:v>
                </c:pt>
                <c:pt idx="29">
                  <c:v>6.7000000000000011E-3</c:v>
                </c:pt>
                <c:pt idx="30">
                  <c:v>6.7000000000000002E-3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4CD-4A03-8744-314B19DDC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3144255"/>
        <c:axId val="1283144671"/>
      </c:scatterChart>
      <c:valAx>
        <c:axId val="1283144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144671"/>
        <c:crosses val="autoZero"/>
        <c:crossBetween val="midCat"/>
      </c:valAx>
      <c:valAx>
        <c:axId val="128314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144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k3-k4</a:t>
            </a:r>
            <a:endParaRPr lang="id-ID"/>
          </a:p>
        </c:rich>
      </c:tx>
      <c:layout>
        <c:manualLayout>
          <c:xMode val="edge"/>
          <c:yMode val="edge"/>
          <c:x val="0.82610411198600175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'HHBK 1'!$J$2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651662292213474"/>
                  <c:y val="-0.61033209390492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1'!$C$4:$C$31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</c:numCache>
            </c:numRef>
          </c:xVal>
          <c:yVal>
            <c:numRef>
              <c:f>'HHBK 1'!$J$4:$J$31</c:f>
              <c:numCache>
                <c:formatCode>0.0000</c:formatCode>
                <c:ptCount val="28"/>
                <c:pt idx="0">
                  <c:v>2.3350000000000069E-2</c:v>
                </c:pt>
                <c:pt idx="1">
                  <c:v>1.5025000000000073E-2</c:v>
                </c:pt>
                <c:pt idx="2">
                  <c:v>1.0862500000000056E-2</c:v>
                </c:pt>
                <c:pt idx="3">
                  <c:v>8.781250000000039E-3</c:v>
                </c:pt>
                <c:pt idx="4">
                  <c:v>7.7406250000000244E-3</c:v>
                </c:pt>
                <c:pt idx="5">
                  <c:v>7.2203125000000149E-3</c:v>
                </c:pt>
                <c:pt idx="6">
                  <c:v>6.9601562500000089E-3</c:v>
                </c:pt>
                <c:pt idx="7">
                  <c:v>6.830078125000005E-3</c:v>
                </c:pt>
                <c:pt idx="8">
                  <c:v>6.765039062500003E-3</c:v>
                </c:pt>
                <c:pt idx="9">
                  <c:v>6.7325195312500016E-3</c:v>
                </c:pt>
                <c:pt idx="10">
                  <c:v>6.7162597656250014E-3</c:v>
                </c:pt>
                <c:pt idx="11">
                  <c:v>6.7081298828125004E-3</c:v>
                </c:pt>
                <c:pt idx="12">
                  <c:v>6.7040649414062507E-3</c:v>
                </c:pt>
                <c:pt idx="13">
                  <c:v>6.702032470703125E-3</c:v>
                </c:pt>
                <c:pt idx="14">
                  <c:v>6.7010162353515626E-3</c:v>
                </c:pt>
                <c:pt idx="15">
                  <c:v>6.7005081176757814E-3</c:v>
                </c:pt>
                <c:pt idx="16">
                  <c:v>6.7002540588378913E-3</c:v>
                </c:pt>
                <c:pt idx="17">
                  <c:v>6.7001270294189457E-3</c:v>
                </c:pt>
                <c:pt idx="18">
                  <c:v>6.700063514709473E-3</c:v>
                </c:pt>
                <c:pt idx="19">
                  <c:v>6.7000317573547366E-3</c:v>
                </c:pt>
                <c:pt idx="20">
                  <c:v>6.700015878677368E-3</c:v>
                </c:pt>
                <c:pt idx="21">
                  <c:v>6.7000079393386841E-3</c:v>
                </c:pt>
                <c:pt idx="22">
                  <c:v>6.7000039696693426E-3</c:v>
                </c:pt>
                <c:pt idx="23">
                  <c:v>6.700001984834671E-3</c:v>
                </c:pt>
                <c:pt idx="24">
                  <c:v>6.700000992417336E-3</c:v>
                </c:pt>
                <c:pt idx="25">
                  <c:v>6.7000004962086681E-3</c:v>
                </c:pt>
                <c:pt idx="26">
                  <c:v>6.7000002481043342E-3</c:v>
                </c:pt>
                <c:pt idx="27">
                  <c:v>6.7000001240521672E-3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A1-46B5-B055-A3E67E0D4B48}"/>
            </c:ext>
          </c:extLst>
        </c:ser>
        <c:ser>
          <c:idx val="1"/>
          <c:order val="1"/>
          <c:tx>
            <c:strRef>
              <c:f>'HHBK 1'!$K$2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4705599300087444E-2"/>
                  <c:y val="-0.576525226013414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1'!$C$4:$C$31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</c:numCache>
            </c:numRef>
          </c:xVal>
          <c:yVal>
            <c:numRef>
              <c:f>'HHBK 1'!$K$4:$K$31</c:f>
              <c:numCache>
                <c:formatCode>0.0000</c:formatCode>
                <c:ptCount val="28"/>
                <c:pt idx="0">
                  <c:v>1.7800000000000059E-2</c:v>
                </c:pt>
                <c:pt idx="1">
                  <c:v>1.0400000000000043E-2</c:v>
                </c:pt>
                <c:pt idx="2">
                  <c:v>7.9333333333333547E-3</c:v>
                </c:pt>
                <c:pt idx="3">
                  <c:v>7.111111111111121E-3</c:v>
                </c:pt>
                <c:pt idx="4">
                  <c:v>6.8370370370370416E-3</c:v>
                </c:pt>
                <c:pt idx="5">
                  <c:v>6.745679012345681E-3</c:v>
                </c:pt>
                <c:pt idx="6">
                  <c:v>6.7152263374485608E-3</c:v>
                </c:pt>
                <c:pt idx="7">
                  <c:v>6.7050754458161874E-3</c:v>
                </c:pt>
                <c:pt idx="8">
                  <c:v>6.7016918152720626E-3</c:v>
                </c:pt>
                <c:pt idx="9">
                  <c:v>6.7005639384240213E-3</c:v>
                </c:pt>
                <c:pt idx="10">
                  <c:v>6.7001879794746739E-3</c:v>
                </c:pt>
                <c:pt idx="11">
                  <c:v>6.7000626598248915E-3</c:v>
                </c:pt>
                <c:pt idx="12">
                  <c:v>6.7000208866082973E-3</c:v>
                </c:pt>
                <c:pt idx="13">
                  <c:v>6.7000069622027659E-3</c:v>
                </c:pt>
                <c:pt idx="14">
                  <c:v>6.7000023207342552E-3</c:v>
                </c:pt>
                <c:pt idx="15">
                  <c:v>6.7000007735780855E-3</c:v>
                </c:pt>
                <c:pt idx="16">
                  <c:v>6.7000002578593617E-3</c:v>
                </c:pt>
                <c:pt idx="17">
                  <c:v>6.7000000859531207E-3</c:v>
                </c:pt>
                <c:pt idx="18">
                  <c:v>6.7000000286510401E-3</c:v>
                </c:pt>
                <c:pt idx="19">
                  <c:v>6.7000000095503469E-3</c:v>
                </c:pt>
                <c:pt idx="20">
                  <c:v>6.7000000031834494E-3</c:v>
                </c:pt>
                <c:pt idx="21">
                  <c:v>6.7000000010611497E-3</c:v>
                </c:pt>
                <c:pt idx="22">
                  <c:v>6.7000000003537164E-3</c:v>
                </c:pt>
                <c:pt idx="23">
                  <c:v>6.7000000001179059E-3</c:v>
                </c:pt>
                <c:pt idx="24">
                  <c:v>6.7000000000393021E-3</c:v>
                </c:pt>
                <c:pt idx="25">
                  <c:v>6.7000000000131009E-3</c:v>
                </c:pt>
                <c:pt idx="26">
                  <c:v>6.7000000000043674E-3</c:v>
                </c:pt>
                <c:pt idx="27">
                  <c:v>6.7000000000014557E-3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A1-46B5-B055-A3E67E0D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3920"/>
        <c:axId val="10005168"/>
      </c:scatterChart>
      <c:valAx>
        <c:axId val="10003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5168"/>
        <c:crosses val="autoZero"/>
        <c:crossBetween val="midCat"/>
      </c:valAx>
      <c:valAx>
        <c:axId val="10005168"/>
        <c:scaling>
          <c:orientation val="minMax"/>
          <c:min val="3.000000000000000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'HHK 2'!$H$2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6939391951006123"/>
                  <c:y val="-0.484173592884222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2'!$C$4:$C$19</c:f>
              <c:numCache>
                <c:formatCode>General</c:formatCode>
                <c:ptCount val="16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</c:numCache>
            </c:numRef>
          </c:xVal>
          <c:yVal>
            <c:numRef>
              <c:f>'HHK 2'!$H$4:$H$19</c:f>
              <c:numCache>
                <c:formatCode>0.0000</c:formatCode>
                <c:ptCount val="16"/>
                <c:pt idx="0">
                  <c:v>2.532000000000003E-2</c:v>
                </c:pt>
                <c:pt idx="1">
                  <c:v>2.0512000000000037E-2</c:v>
                </c:pt>
                <c:pt idx="2">
                  <c:v>1.7627200000000034E-2</c:v>
                </c:pt>
                <c:pt idx="3">
                  <c:v>1.5896320000000026E-2</c:v>
                </c:pt>
                <c:pt idx="4">
                  <c:v>1.4857792000000019E-2</c:v>
                </c:pt>
                <c:pt idx="5">
                  <c:v>1.4234675200000014E-2</c:v>
                </c:pt>
                <c:pt idx="6">
                  <c:v>1.3860805120000009E-2</c:v>
                </c:pt>
                <c:pt idx="7">
                  <c:v>1.3636483072000006E-2</c:v>
                </c:pt>
                <c:pt idx="8">
                  <c:v>1.3501889843200004E-2</c:v>
                </c:pt>
                <c:pt idx="9">
                  <c:v>1.3421133905920002E-2</c:v>
                </c:pt>
                <c:pt idx="10">
                  <c:v>1.3372680343552001E-2</c:v>
                </c:pt>
                <c:pt idx="11">
                  <c:v>1.3343608206131201E-2</c:v>
                </c:pt>
                <c:pt idx="12">
                  <c:v>1.332616492367872E-2</c:v>
                </c:pt>
                <c:pt idx="13">
                  <c:v>1.3315698954207231E-2</c:v>
                </c:pt>
                <c:pt idx="14">
                  <c:v>1.3309419372524339E-2</c:v>
                </c:pt>
                <c:pt idx="15">
                  <c:v>1.3305651623514603E-2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BC1-4E10-9919-FA77C3DD3EBF}"/>
            </c:ext>
          </c:extLst>
        </c:ser>
        <c:ser>
          <c:idx val="1"/>
          <c:order val="1"/>
          <c:tx>
            <c:strRef>
              <c:f>'HHK 2'!$I$2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671719160104987"/>
                  <c:y val="-0.234173592884222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2'!$C$4:$C$19</c:f>
              <c:numCache>
                <c:formatCode>General</c:formatCode>
                <c:ptCount val="16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</c:numCache>
            </c:numRef>
          </c:xVal>
          <c:yVal>
            <c:numRef>
              <c:f>'HHK 2'!$I$4:$I$19</c:f>
              <c:numCache>
                <c:formatCode>0.0000</c:formatCode>
                <c:ptCount val="16"/>
                <c:pt idx="0">
                  <c:v>2.6655555555555474E-2</c:v>
                </c:pt>
                <c:pt idx="1">
                  <c:v>2.2203703703703594E-2</c:v>
                </c:pt>
                <c:pt idx="2">
                  <c:v>1.9235802469135692E-2</c:v>
                </c:pt>
                <c:pt idx="3">
                  <c:v>1.7257201646090438E-2</c:v>
                </c:pt>
                <c:pt idx="4">
                  <c:v>1.5938134430726943E-2</c:v>
                </c:pt>
                <c:pt idx="5">
                  <c:v>1.5058756287151285E-2</c:v>
                </c:pt>
                <c:pt idx="6">
                  <c:v>1.4472504191434182E-2</c:v>
                </c:pt>
                <c:pt idx="7">
                  <c:v>1.4081669460956117E-2</c:v>
                </c:pt>
                <c:pt idx="8">
                  <c:v>1.3821112973970741E-2</c:v>
                </c:pt>
                <c:pt idx="9">
                  <c:v>1.3647408649313825E-2</c:v>
                </c:pt>
                <c:pt idx="10">
                  <c:v>1.3531605766209215E-2</c:v>
                </c:pt>
                <c:pt idx="11">
                  <c:v>1.3454403844139476E-2</c:v>
                </c:pt>
                <c:pt idx="12">
                  <c:v>1.3402935896092982E-2</c:v>
                </c:pt>
                <c:pt idx="13">
                  <c:v>1.3368623930728655E-2</c:v>
                </c:pt>
                <c:pt idx="14">
                  <c:v>1.3345749287152436E-2</c:v>
                </c:pt>
                <c:pt idx="15">
                  <c:v>1.333049952476829E-2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BC1-4E10-9919-FA77C3DD3EBF}"/>
            </c:ext>
          </c:extLst>
        </c:ser>
        <c:ser>
          <c:idx val="2"/>
          <c:order val="2"/>
          <c:tx>
            <c:strRef>
              <c:f>'HHK 2'!$J$2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0050524934383202E-2"/>
                  <c:y val="-0.511951370662000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2'!$C$4:$C$19</c:f>
              <c:numCache>
                <c:formatCode>General</c:formatCode>
                <c:ptCount val="16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</c:numCache>
            </c:numRef>
          </c:xVal>
          <c:yVal>
            <c:numRef>
              <c:f>'HHK 2'!$J$4:$J$19</c:f>
              <c:numCache>
                <c:formatCode>0.0000</c:formatCode>
                <c:ptCount val="16"/>
                <c:pt idx="0">
                  <c:v>1.6638888888888877E-2</c:v>
                </c:pt>
                <c:pt idx="1">
                  <c:v>1.3856481481481477E-2</c:v>
                </c:pt>
                <c:pt idx="2">
                  <c:v>1.3392746913580245E-2</c:v>
                </c:pt>
                <c:pt idx="3">
                  <c:v>1.3315457818930041E-2</c:v>
                </c:pt>
                <c:pt idx="4">
                  <c:v>1.3302576303155006E-2</c:v>
                </c:pt>
                <c:pt idx="5">
                  <c:v>1.3300429383859167E-2</c:v>
                </c:pt>
                <c:pt idx="6">
                  <c:v>1.3300071563976527E-2</c:v>
                </c:pt>
                <c:pt idx="7">
                  <c:v>1.330001192732942E-2</c:v>
                </c:pt>
                <c:pt idx="8">
                  <c:v>1.3300001987888237E-2</c:v>
                </c:pt>
                <c:pt idx="9">
                  <c:v>1.3300000331314706E-2</c:v>
                </c:pt>
                <c:pt idx="10">
                  <c:v>1.3300000055219117E-2</c:v>
                </c:pt>
                <c:pt idx="11">
                  <c:v>1.3300000009203186E-2</c:v>
                </c:pt>
                <c:pt idx="12">
                  <c:v>1.3300000001533864E-2</c:v>
                </c:pt>
                <c:pt idx="13">
                  <c:v>1.3300000000255644E-2</c:v>
                </c:pt>
                <c:pt idx="14">
                  <c:v>1.3300000000042606E-2</c:v>
                </c:pt>
                <c:pt idx="15">
                  <c:v>1.3300000000007101E-2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BC1-4E10-9919-FA77C3DD3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226959"/>
        <c:axId val="1346222799"/>
      </c:scatterChart>
      <c:valAx>
        <c:axId val="1346226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222799"/>
        <c:crosses val="autoZero"/>
        <c:crossBetween val="midCat"/>
      </c:valAx>
      <c:valAx>
        <c:axId val="134622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226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k1-k2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'HHK 3'!$H$2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0860520559930008"/>
                  <c:y val="-0.609502405949256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3'!$C$4:$C$36</c:f>
              <c:numCache>
                <c:formatCode>General</c:formatCode>
                <c:ptCount val="33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</c:numCache>
            </c:numRef>
          </c:xVal>
          <c:yVal>
            <c:numRef>
              <c:f>'HHK 3'!$H$4:$H$36</c:f>
              <c:numCache>
                <c:formatCode>0.0000</c:formatCode>
                <c:ptCount val="33"/>
                <c:pt idx="0">
                  <c:v>2.6675000000000004E-2</c:v>
                </c:pt>
                <c:pt idx="1">
                  <c:v>2.1681250000000003E-2</c:v>
                </c:pt>
                <c:pt idx="2">
                  <c:v>1.7935937500000002E-2</c:v>
                </c:pt>
                <c:pt idx="3">
                  <c:v>1.5126953125000002E-2</c:v>
                </c:pt>
                <c:pt idx="4">
                  <c:v>1.3020214843750003E-2</c:v>
                </c:pt>
                <c:pt idx="5">
                  <c:v>1.1440161132812501E-2</c:v>
                </c:pt>
                <c:pt idx="6">
                  <c:v>1.0255120849609375E-2</c:v>
                </c:pt>
                <c:pt idx="7">
                  <c:v>9.3663406372070327E-3</c:v>
                </c:pt>
                <c:pt idx="8">
                  <c:v>8.6997554779052744E-3</c:v>
                </c:pt>
                <c:pt idx="9">
                  <c:v>8.1998166084289552E-3</c:v>
                </c:pt>
                <c:pt idx="10">
                  <c:v>7.8248624563217167E-3</c:v>
                </c:pt>
                <c:pt idx="11">
                  <c:v>7.5436468422412882E-3</c:v>
                </c:pt>
                <c:pt idx="12">
                  <c:v>7.3327351316809664E-3</c:v>
                </c:pt>
                <c:pt idx="13">
                  <c:v>7.1745513487607247E-3</c:v>
                </c:pt>
                <c:pt idx="14">
                  <c:v>7.0559135115705433E-3</c:v>
                </c:pt>
                <c:pt idx="15">
                  <c:v>6.9669351336779078E-3</c:v>
                </c:pt>
                <c:pt idx="16">
                  <c:v>6.9002013502584307E-3</c:v>
                </c:pt>
                <c:pt idx="17">
                  <c:v>6.8501510126938231E-3</c:v>
                </c:pt>
                <c:pt idx="18">
                  <c:v>6.8126132595203674E-3</c:v>
                </c:pt>
                <c:pt idx="19">
                  <c:v>6.7844599446402754E-3</c:v>
                </c:pt>
                <c:pt idx="20">
                  <c:v>6.7633449584802068E-3</c:v>
                </c:pt>
                <c:pt idx="21">
                  <c:v>6.7475087188601556E-3</c:v>
                </c:pt>
                <c:pt idx="22">
                  <c:v>6.7356315391451163E-3</c:v>
                </c:pt>
                <c:pt idx="23">
                  <c:v>6.7267236543588375E-3</c:v>
                </c:pt>
                <c:pt idx="24">
                  <c:v>6.7200427407691282E-3</c:v>
                </c:pt>
                <c:pt idx="25">
                  <c:v>6.7150320555768462E-3</c:v>
                </c:pt>
                <c:pt idx="26">
                  <c:v>6.7112740416826345E-3</c:v>
                </c:pt>
                <c:pt idx="27">
                  <c:v>6.7084555312619757E-3</c:v>
                </c:pt>
                <c:pt idx="28">
                  <c:v>6.7063416484464825E-3</c:v>
                </c:pt>
                <c:pt idx="29">
                  <c:v>6.7047562363348615E-3</c:v>
                </c:pt>
                <c:pt idx="30">
                  <c:v>6.7035671772511466E-3</c:v>
                </c:pt>
                <c:pt idx="31">
                  <c:v>6.7026753829383598E-3</c:v>
                </c:pt>
                <c:pt idx="32">
                  <c:v>6.7020065372037701E-3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871B-46B0-983B-5BEDD05784E8}"/>
            </c:ext>
          </c:extLst>
        </c:ser>
        <c:ser>
          <c:idx val="1"/>
          <c:order val="1"/>
          <c:tx>
            <c:strRef>
              <c:f>'HHK 3'!$I$2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1283683289588801E-2"/>
                  <c:y val="-0.598544036162146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3'!$C$4:$C$36</c:f>
              <c:numCache>
                <c:formatCode>General</c:formatCode>
                <c:ptCount val="33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</c:numCache>
            </c:numRef>
          </c:xVal>
          <c:yVal>
            <c:numRef>
              <c:f>'HHK 3'!$I$4:$I$36</c:f>
              <c:numCache>
                <c:formatCode>0.0000</c:formatCode>
                <c:ptCount val="33"/>
                <c:pt idx="0">
                  <c:v>2.4455555555555553E-2</c:v>
                </c:pt>
                <c:pt idx="1">
                  <c:v>1.8537037037037032E-2</c:v>
                </c:pt>
                <c:pt idx="2">
                  <c:v>1.4591358024691355E-2</c:v>
                </c:pt>
                <c:pt idx="3">
                  <c:v>1.1960905349794236E-2</c:v>
                </c:pt>
                <c:pt idx="4">
                  <c:v>1.0207270233196156E-2</c:v>
                </c:pt>
                <c:pt idx="5">
                  <c:v>9.0381801554641032E-3</c:v>
                </c:pt>
                <c:pt idx="6">
                  <c:v>8.2587867703094019E-3</c:v>
                </c:pt>
                <c:pt idx="7">
                  <c:v>7.7391911802062677E-3</c:v>
                </c:pt>
                <c:pt idx="8">
                  <c:v>7.3927941201375122E-3</c:v>
                </c:pt>
                <c:pt idx="9">
                  <c:v>7.1618627467583415E-3</c:v>
                </c:pt>
                <c:pt idx="10">
                  <c:v>7.0079084978388944E-3</c:v>
                </c:pt>
                <c:pt idx="11">
                  <c:v>6.9052723318925964E-3</c:v>
                </c:pt>
                <c:pt idx="12">
                  <c:v>6.8368482212617307E-3</c:v>
                </c:pt>
                <c:pt idx="13">
                  <c:v>6.7912321475078205E-3</c:v>
                </c:pt>
                <c:pt idx="14">
                  <c:v>6.7608214316718807E-3</c:v>
                </c:pt>
                <c:pt idx="15">
                  <c:v>6.7405476211145872E-3</c:v>
                </c:pt>
                <c:pt idx="16">
                  <c:v>6.7270317474097249E-3</c:v>
                </c:pt>
                <c:pt idx="17">
                  <c:v>6.7180211649398164E-3</c:v>
                </c:pt>
                <c:pt idx="18">
                  <c:v>6.7120141099598777E-3</c:v>
                </c:pt>
                <c:pt idx="19">
                  <c:v>6.7080094066399188E-3</c:v>
                </c:pt>
                <c:pt idx="20">
                  <c:v>6.7053396044266123E-3</c:v>
                </c:pt>
                <c:pt idx="21">
                  <c:v>6.703559736284408E-3</c:v>
                </c:pt>
                <c:pt idx="22">
                  <c:v>6.7023731575229393E-3</c:v>
                </c:pt>
                <c:pt idx="23">
                  <c:v>6.7015821050152927E-3</c:v>
                </c:pt>
                <c:pt idx="24">
                  <c:v>6.7010547366768616E-3</c:v>
                </c:pt>
                <c:pt idx="25">
                  <c:v>6.700703157784575E-3</c:v>
                </c:pt>
                <c:pt idx="26">
                  <c:v>6.7004687718563829E-3</c:v>
                </c:pt>
                <c:pt idx="27">
                  <c:v>6.7003125145709223E-3</c:v>
                </c:pt>
                <c:pt idx="28">
                  <c:v>6.7002083430472816E-3</c:v>
                </c:pt>
                <c:pt idx="29">
                  <c:v>6.7001388953648548E-3</c:v>
                </c:pt>
                <c:pt idx="30">
                  <c:v>6.700092596909903E-3</c:v>
                </c:pt>
                <c:pt idx="31">
                  <c:v>6.7000617312732687E-3</c:v>
                </c:pt>
                <c:pt idx="32">
                  <c:v>6.7000411541821795E-3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871B-46B0-983B-5BEDD0578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290015"/>
        <c:axId val="1101297087"/>
      </c:scatterChart>
      <c:valAx>
        <c:axId val="1101290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97087"/>
        <c:crosses val="autoZero"/>
        <c:crossBetween val="midCat"/>
      </c:valAx>
      <c:valAx>
        <c:axId val="110129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90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k3-k4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'HHK 3'!$J$2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816076115485562"/>
                  <c:y val="-0.593914406532516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3'!$C$4:$C$36</c:f>
              <c:numCache>
                <c:formatCode>General</c:formatCode>
                <c:ptCount val="33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</c:numCache>
            </c:numRef>
          </c:xVal>
          <c:yVal>
            <c:numRef>
              <c:f>'HHK 3'!$J$4:$J$36</c:f>
              <c:numCache>
                <c:formatCode>0.0000</c:formatCode>
                <c:ptCount val="33"/>
                <c:pt idx="0">
                  <c:v>2.4455555555555557E-2</c:v>
                </c:pt>
                <c:pt idx="1">
                  <c:v>1.8537037037037039E-2</c:v>
                </c:pt>
                <c:pt idx="2">
                  <c:v>1.4591358024691362E-2</c:v>
                </c:pt>
                <c:pt idx="3">
                  <c:v>1.1960905349794243E-2</c:v>
                </c:pt>
                <c:pt idx="4">
                  <c:v>1.0207270233196161E-2</c:v>
                </c:pt>
                <c:pt idx="5">
                  <c:v>9.0381801554641084E-3</c:v>
                </c:pt>
                <c:pt idx="6">
                  <c:v>8.2587867703094054E-3</c:v>
                </c:pt>
                <c:pt idx="7">
                  <c:v>7.7391911802062712E-3</c:v>
                </c:pt>
                <c:pt idx="8">
                  <c:v>7.3927941201375139E-3</c:v>
                </c:pt>
                <c:pt idx="9">
                  <c:v>7.1618627467583424E-3</c:v>
                </c:pt>
                <c:pt idx="10">
                  <c:v>7.0079084978388953E-3</c:v>
                </c:pt>
                <c:pt idx="11">
                  <c:v>6.9052723318925972E-3</c:v>
                </c:pt>
                <c:pt idx="12">
                  <c:v>6.8368482212617316E-3</c:v>
                </c:pt>
                <c:pt idx="13">
                  <c:v>6.7912321475078214E-3</c:v>
                </c:pt>
                <c:pt idx="14">
                  <c:v>6.7608214316718807E-3</c:v>
                </c:pt>
                <c:pt idx="15">
                  <c:v>6.7405476211145872E-3</c:v>
                </c:pt>
                <c:pt idx="16">
                  <c:v>6.7270317474097249E-3</c:v>
                </c:pt>
                <c:pt idx="17">
                  <c:v>6.7180211649398164E-3</c:v>
                </c:pt>
                <c:pt idx="18">
                  <c:v>6.7120141099598777E-3</c:v>
                </c:pt>
                <c:pt idx="19">
                  <c:v>6.7080094066399188E-3</c:v>
                </c:pt>
                <c:pt idx="20">
                  <c:v>6.7053396044266123E-3</c:v>
                </c:pt>
                <c:pt idx="21">
                  <c:v>6.703559736284408E-3</c:v>
                </c:pt>
                <c:pt idx="22">
                  <c:v>6.7023731575229393E-3</c:v>
                </c:pt>
                <c:pt idx="23">
                  <c:v>6.7015821050152927E-3</c:v>
                </c:pt>
                <c:pt idx="24">
                  <c:v>6.7010547366768616E-3</c:v>
                </c:pt>
                <c:pt idx="25">
                  <c:v>6.700703157784575E-3</c:v>
                </c:pt>
                <c:pt idx="26">
                  <c:v>6.7004687718563829E-3</c:v>
                </c:pt>
                <c:pt idx="27">
                  <c:v>6.7003125145709223E-3</c:v>
                </c:pt>
                <c:pt idx="28">
                  <c:v>6.7002083430472816E-3</c:v>
                </c:pt>
                <c:pt idx="29">
                  <c:v>6.7001388953648548E-3</c:v>
                </c:pt>
                <c:pt idx="30">
                  <c:v>6.700092596909903E-3</c:v>
                </c:pt>
                <c:pt idx="31">
                  <c:v>6.7000617312732687E-3</c:v>
                </c:pt>
                <c:pt idx="32">
                  <c:v>6.7000411541821795E-3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56-4DF5-A0E7-0815C4002939}"/>
            </c:ext>
          </c:extLst>
        </c:ser>
        <c:ser>
          <c:idx val="3"/>
          <c:order val="1"/>
          <c:tx>
            <c:strRef>
              <c:f>'HHK 3'!$K$2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7950349956255471E-2"/>
                  <c:y val="-0.624044546515018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3'!$C$4:$C$36</c:f>
              <c:numCache>
                <c:formatCode>General</c:formatCode>
                <c:ptCount val="33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</c:numCache>
            </c:numRef>
          </c:xVal>
          <c:yVal>
            <c:numRef>
              <c:f>'HHK 3'!$K$4:$K$36</c:f>
              <c:numCache>
                <c:formatCode>0.0000</c:formatCode>
                <c:ptCount val="33"/>
                <c:pt idx="0">
                  <c:v>2.8006666666666669E-2</c:v>
                </c:pt>
                <c:pt idx="1">
                  <c:v>2.3745333333333334E-2</c:v>
                </c:pt>
                <c:pt idx="2">
                  <c:v>2.0336266666666665E-2</c:v>
                </c:pt>
                <c:pt idx="3">
                  <c:v>1.7609013333333333E-2</c:v>
                </c:pt>
                <c:pt idx="4">
                  <c:v>1.5427210666666667E-2</c:v>
                </c:pt>
                <c:pt idx="5">
                  <c:v>1.3681768533333331E-2</c:v>
                </c:pt>
                <c:pt idx="6">
                  <c:v>1.2285414826666665E-2</c:v>
                </c:pt>
                <c:pt idx="7">
                  <c:v>1.1168331861333333E-2</c:v>
                </c:pt>
                <c:pt idx="8">
                  <c:v>1.0274665489066668E-2</c:v>
                </c:pt>
                <c:pt idx="9">
                  <c:v>9.5597323912533332E-3</c:v>
                </c:pt>
                <c:pt idx="10">
                  <c:v>8.9877859130026664E-3</c:v>
                </c:pt>
                <c:pt idx="11">
                  <c:v>8.5302287304021319E-3</c:v>
                </c:pt>
                <c:pt idx="12">
                  <c:v>8.1641829843217065E-3</c:v>
                </c:pt>
                <c:pt idx="13">
                  <c:v>7.8713463874573661E-3</c:v>
                </c:pt>
                <c:pt idx="14">
                  <c:v>7.6370771099658922E-3</c:v>
                </c:pt>
                <c:pt idx="15">
                  <c:v>7.4496616879727142E-3</c:v>
                </c:pt>
                <c:pt idx="16">
                  <c:v>7.2997293503781714E-3</c:v>
                </c:pt>
                <c:pt idx="17">
                  <c:v>7.1797834803025368E-3</c:v>
                </c:pt>
                <c:pt idx="18">
                  <c:v>7.0838267842420295E-3</c:v>
                </c:pt>
                <c:pt idx="19">
                  <c:v>7.0070614273936242E-3</c:v>
                </c:pt>
                <c:pt idx="20">
                  <c:v>6.945649141914899E-3</c:v>
                </c:pt>
                <c:pt idx="21">
                  <c:v>6.8965193135319194E-3</c:v>
                </c:pt>
                <c:pt idx="22">
                  <c:v>6.8572154508255356E-3</c:v>
                </c:pt>
                <c:pt idx="23">
                  <c:v>6.8257723606604285E-3</c:v>
                </c:pt>
                <c:pt idx="24">
                  <c:v>6.800617888528343E-3</c:v>
                </c:pt>
                <c:pt idx="25">
                  <c:v>6.7804943108226746E-3</c:v>
                </c:pt>
                <c:pt idx="26">
                  <c:v>6.7643954486581396E-3</c:v>
                </c:pt>
                <c:pt idx="27">
                  <c:v>6.7515163589265117E-3</c:v>
                </c:pt>
                <c:pt idx="28">
                  <c:v>6.7412130871412094E-3</c:v>
                </c:pt>
                <c:pt idx="29">
                  <c:v>6.7329704697129678E-3</c:v>
                </c:pt>
                <c:pt idx="30">
                  <c:v>6.7263763757703741E-3</c:v>
                </c:pt>
                <c:pt idx="31">
                  <c:v>6.7211011006162993E-3</c:v>
                </c:pt>
                <c:pt idx="32">
                  <c:v>6.7168808804930393E-3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56-4DF5-A0E7-0815C400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290015"/>
        <c:axId val="1101297087"/>
      </c:scatterChart>
      <c:valAx>
        <c:axId val="1101290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97087"/>
        <c:crosses val="autoZero"/>
        <c:crossBetween val="midCat"/>
      </c:valAx>
      <c:valAx>
        <c:axId val="110129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90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k5-k6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4"/>
          <c:order val="0"/>
          <c:tx>
            <c:strRef>
              <c:f>'HHK 3'!$L$2</c:f>
              <c:strCache>
                <c:ptCount val="1"/>
                <c:pt idx="0">
                  <c:v>k5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0704965004374455"/>
                  <c:y val="-0.64331765820939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3'!$C$4:$C$36</c:f>
              <c:numCache>
                <c:formatCode>General</c:formatCode>
                <c:ptCount val="33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</c:numCache>
            </c:numRef>
          </c:xVal>
          <c:yVal>
            <c:numRef>
              <c:f>'HHK 3'!$L$4:$L$36</c:f>
              <c:numCache>
                <c:formatCode>0.0000</c:formatCode>
                <c:ptCount val="33"/>
                <c:pt idx="0">
                  <c:v>2.8006666666666669E-2</c:v>
                </c:pt>
                <c:pt idx="1">
                  <c:v>2.3745333333333334E-2</c:v>
                </c:pt>
                <c:pt idx="2">
                  <c:v>2.0336266666666665E-2</c:v>
                </c:pt>
                <c:pt idx="3">
                  <c:v>1.7609013333333333E-2</c:v>
                </c:pt>
                <c:pt idx="4">
                  <c:v>1.5427210666666667E-2</c:v>
                </c:pt>
                <c:pt idx="5">
                  <c:v>1.3681768533333331E-2</c:v>
                </c:pt>
                <c:pt idx="6">
                  <c:v>1.2285414826666665E-2</c:v>
                </c:pt>
                <c:pt idx="7">
                  <c:v>1.1168331861333333E-2</c:v>
                </c:pt>
                <c:pt idx="8">
                  <c:v>1.0274665489066668E-2</c:v>
                </c:pt>
                <c:pt idx="9">
                  <c:v>9.5597323912533332E-3</c:v>
                </c:pt>
                <c:pt idx="10">
                  <c:v>8.9877859130026664E-3</c:v>
                </c:pt>
                <c:pt idx="11">
                  <c:v>8.5302287304021319E-3</c:v>
                </c:pt>
                <c:pt idx="12">
                  <c:v>8.1641829843217065E-3</c:v>
                </c:pt>
                <c:pt idx="13">
                  <c:v>7.8713463874573661E-3</c:v>
                </c:pt>
                <c:pt idx="14">
                  <c:v>7.6370771099658922E-3</c:v>
                </c:pt>
                <c:pt idx="15">
                  <c:v>7.4496616879727142E-3</c:v>
                </c:pt>
                <c:pt idx="16">
                  <c:v>7.2997293503781714E-3</c:v>
                </c:pt>
                <c:pt idx="17">
                  <c:v>7.1797834803025368E-3</c:v>
                </c:pt>
                <c:pt idx="18">
                  <c:v>7.0838267842420295E-3</c:v>
                </c:pt>
                <c:pt idx="19">
                  <c:v>7.0070614273936242E-3</c:v>
                </c:pt>
                <c:pt idx="20">
                  <c:v>6.945649141914899E-3</c:v>
                </c:pt>
                <c:pt idx="21">
                  <c:v>6.8965193135319194E-3</c:v>
                </c:pt>
                <c:pt idx="22">
                  <c:v>6.8572154508255356E-3</c:v>
                </c:pt>
                <c:pt idx="23">
                  <c:v>6.8257723606604285E-3</c:v>
                </c:pt>
                <c:pt idx="24">
                  <c:v>6.800617888528343E-3</c:v>
                </c:pt>
                <c:pt idx="25">
                  <c:v>6.7804943108226746E-3</c:v>
                </c:pt>
                <c:pt idx="26">
                  <c:v>6.7643954486581396E-3</c:v>
                </c:pt>
                <c:pt idx="27">
                  <c:v>6.7515163589265117E-3</c:v>
                </c:pt>
                <c:pt idx="28">
                  <c:v>6.7412130871412094E-3</c:v>
                </c:pt>
                <c:pt idx="29">
                  <c:v>6.7329704697129678E-3</c:v>
                </c:pt>
                <c:pt idx="30">
                  <c:v>6.7263763757703741E-3</c:v>
                </c:pt>
                <c:pt idx="31">
                  <c:v>6.7211011006162993E-3</c:v>
                </c:pt>
                <c:pt idx="32">
                  <c:v>6.7168808804930393E-3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469-429F-9633-D01F33F227B3}"/>
            </c:ext>
          </c:extLst>
        </c:ser>
        <c:ser>
          <c:idx val="5"/>
          <c:order val="1"/>
          <c:tx>
            <c:strRef>
              <c:f>'HHK 3'!$M$2</c:f>
              <c:strCache>
                <c:ptCount val="1"/>
                <c:pt idx="0">
                  <c:v>k6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4617016622922134E-2"/>
                  <c:y val="-0.629428769320501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3'!$C$4:$C$36</c:f>
              <c:numCache>
                <c:formatCode>General</c:formatCode>
                <c:ptCount val="33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</c:numCache>
            </c:numRef>
          </c:xVal>
          <c:yVal>
            <c:numRef>
              <c:f>'HHK 3'!$M$4:$M$36</c:f>
              <c:numCache>
                <c:formatCode>0.0000</c:formatCode>
                <c:ptCount val="33"/>
                <c:pt idx="0">
                  <c:v>2.8894444444444448E-2</c:v>
                </c:pt>
                <c:pt idx="1">
                  <c:v>2.5195370370370378E-2</c:v>
                </c:pt>
                <c:pt idx="2">
                  <c:v>2.2112808641975321E-2</c:v>
                </c:pt>
                <c:pt idx="3">
                  <c:v>1.9544007201646101E-2</c:v>
                </c:pt>
                <c:pt idx="4">
                  <c:v>1.7403339334705087E-2</c:v>
                </c:pt>
                <c:pt idx="5">
                  <c:v>1.5619449445587574E-2</c:v>
                </c:pt>
                <c:pt idx="6">
                  <c:v>1.4132874537989648E-2</c:v>
                </c:pt>
                <c:pt idx="7">
                  <c:v>1.2894062114991375E-2</c:v>
                </c:pt>
                <c:pt idx="8">
                  <c:v>1.1861718429159481E-2</c:v>
                </c:pt>
                <c:pt idx="9">
                  <c:v>1.1001432024299568E-2</c:v>
                </c:pt>
                <c:pt idx="10">
                  <c:v>1.0284526686916307E-2</c:v>
                </c:pt>
                <c:pt idx="11">
                  <c:v>9.6871055724302574E-3</c:v>
                </c:pt>
                <c:pt idx="12">
                  <c:v>9.1892546436918819E-3</c:v>
                </c:pt>
                <c:pt idx="13">
                  <c:v>8.7743788697432351E-3</c:v>
                </c:pt>
                <c:pt idx="14">
                  <c:v>8.4286490581193634E-3</c:v>
                </c:pt>
                <c:pt idx="15">
                  <c:v>8.1405408817661357E-3</c:v>
                </c:pt>
                <c:pt idx="16">
                  <c:v>7.9004507348051142E-3</c:v>
                </c:pt>
                <c:pt idx="17">
                  <c:v>7.7003756123375953E-3</c:v>
                </c:pt>
                <c:pt idx="18">
                  <c:v>7.5336463436146625E-3</c:v>
                </c:pt>
                <c:pt idx="19">
                  <c:v>7.3947052863455529E-3</c:v>
                </c:pt>
                <c:pt idx="20">
                  <c:v>7.278921071954627E-3</c:v>
                </c:pt>
                <c:pt idx="21">
                  <c:v>7.182434226628856E-3</c:v>
                </c:pt>
                <c:pt idx="22">
                  <c:v>7.1020285221907132E-3</c:v>
                </c:pt>
                <c:pt idx="23">
                  <c:v>7.0350237684922616E-3</c:v>
                </c:pt>
                <c:pt idx="24">
                  <c:v>6.9791864737435514E-3</c:v>
                </c:pt>
                <c:pt idx="25">
                  <c:v>6.9326553947862933E-3</c:v>
                </c:pt>
                <c:pt idx="26">
                  <c:v>6.8938794956552437E-3</c:v>
                </c:pt>
                <c:pt idx="27">
                  <c:v>6.8615662463793704E-3</c:v>
                </c:pt>
                <c:pt idx="28">
                  <c:v>6.8346385386494754E-3</c:v>
                </c:pt>
                <c:pt idx="29">
                  <c:v>6.8121987822078959E-3</c:v>
                </c:pt>
                <c:pt idx="30">
                  <c:v>6.793498985173247E-3</c:v>
                </c:pt>
                <c:pt idx="31">
                  <c:v>6.7779158209777058E-3</c:v>
                </c:pt>
                <c:pt idx="32">
                  <c:v>6.7649298508147548E-3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469-429F-9633-D01F33F2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290015"/>
        <c:axId val="1101297087"/>
      </c:scatterChart>
      <c:valAx>
        <c:axId val="1101290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97087"/>
        <c:crosses val="autoZero"/>
        <c:crossBetween val="midCat"/>
      </c:valAx>
      <c:valAx>
        <c:axId val="110129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90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6"/>
          <c:order val="0"/>
          <c:tx>
            <c:strRef>
              <c:f>'HHK 3'!$N$2</c:f>
              <c:strCache>
                <c:ptCount val="1"/>
                <c:pt idx="0">
                  <c:v>k7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371631671041122"/>
                  <c:y val="-0.633303805774278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'HHK 3'!$C$4:$C$36</c:f>
              <c:numCache>
                <c:formatCode>General</c:formatCode>
                <c:ptCount val="33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</c:numCache>
            </c:numRef>
          </c:xVal>
          <c:yVal>
            <c:numRef>
              <c:f>'HHK 3'!$N$4:$N$36</c:f>
              <c:numCache>
                <c:formatCode>0.0000</c:formatCode>
                <c:ptCount val="33"/>
                <c:pt idx="0">
                  <c:v>2.8006666666666669E-2</c:v>
                </c:pt>
                <c:pt idx="1">
                  <c:v>2.3745333333333334E-2</c:v>
                </c:pt>
                <c:pt idx="2">
                  <c:v>2.0336266666666665E-2</c:v>
                </c:pt>
                <c:pt idx="3">
                  <c:v>1.7609013333333333E-2</c:v>
                </c:pt>
                <c:pt idx="4">
                  <c:v>1.5427210666666667E-2</c:v>
                </c:pt>
                <c:pt idx="5">
                  <c:v>1.3681768533333331E-2</c:v>
                </c:pt>
                <c:pt idx="6">
                  <c:v>1.2285414826666665E-2</c:v>
                </c:pt>
                <c:pt idx="7">
                  <c:v>1.1168331861333333E-2</c:v>
                </c:pt>
                <c:pt idx="8">
                  <c:v>1.0274665489066668E-2</c:v>
                </c:pt>
                <c:pt idx="9">
                  <c:v>9.5597323912533332E-3</c:v>
                </c:pt>
                <c:pt idx="10">
                  <c:v>8.9877859130026664E-3</c:v>
                </c:pt>
                <c:pt idx="11">
                  <c:v>8.5302287304021319E-3</c:v>
                </c:pt>
                <c:pt idx="12">
                  <c:v>8.1641829843217065E-3</c:v>
                </c:pt>
                <c:pt idx="13">
                  <c:v>7.8713463874573661E-3</c:v>
                </c:pt>
                <c:pt idx="14">
                  <c:v>7.6370771099658922E-3</c:v>
                </c:pt>
                <c:pt idx="15">
                  <c:v>7.4496616879727142E-3</c:v>
                </c:pt>
                <c:pt idx="16">
                  <c:v>7.2997293503781714E-3</c:v>
                </c:pt>
                <c:pt idx="17">
                  <c:v>7.1797834803025368E-3</c:v>
                </c:pt>
                <c:pt idx="18">
                  <c:v>7.0838267842420295E-3</c:v>
                </c:pt>
                <c:pt idx="19">
                  <c:v>7.0070614273936242E-3</c:v>
                </c:pt>
                <c:pt idx="20">
                  <c:v>6.945649141914899E-3</c:v>
                </c:pt>
                <c:pt idx="21">
                  <c:v>6.8965193135319194E-3</c:v>
                </c:pt>
                <c:pt idx="22">
                  <c:v>6.8572154508255356E-3</c:v>
                </c:pt>
                <c:pt idx="23">
                  <c:v>6.8257723606604285E-3</c:v>
                </c:pt>
                <c:pt idx="24">
                  <c:v>6.800617888528343E-3</c:v>
                </c:pt>
                <c:pt idx="25">
                  <c:v>6.7804943108226746E-3</c:v>
                </c:pt>
                <c:pt idx="26">
                  <c:v>6.7643954486581396E-3</c:v>
                </c:pt>
                <c:pt idx="27">
                  <c:v>6.7515163589265117E-3</c:v>
                </c:pt>
                <c:pt idx="28">
                  <c:v>6.7412130871412094E-3</c:v>
                </c:pt>
                <c:pt idx="29">
                  <c:v>6.7329704697129678E-3</c:v>
                </c:pt>
                <c:pt idx="30">
                  <c:v>6.7263763757703741E-3</c:v>
                </c:pt>
                <c:pt idx="31">
                  <c:v>6.7211011006162993E-3</c:v>
                </c:pt>
                <c:pt idx="32">
                  <c:v>6.7168808804930393E-3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B56-470C-ADA8-62A87F30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1290015"/>
        <c:axId val="1101297087"/>
      </c:scatterChart>
      <c:valAx>
        <c:axId val="1101290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97087"/>
        <c:crosses val="autoZero"/>
        <c:crossBetween val="midCat"/>
      </c:valAx>
      <c:valAx>
        <c:axId val="110129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1290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K1-k7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47048561085838E-2"/>
          <c:y val="0.16685493694982304"/>
          <c:w val="0.69194756297965809"/>
          <c:h val="0.625877015404157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'Semak 1'!$H$2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1590481470523183"/>
                  <c:y val="-0.694502417894020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1'!$C$4:$C$49</c:f>
              <c:numCache>
                <c:formatCode>General</c:formatCode>
                <c:ptCount val="46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</c:numCache>
            </c:numRef>
          </c:xVal>
          <c:yVal>
            <c:numRef>
              <c:f>'Semak 1'!$H$4:$H$49</c:f>
              <c:numCache>
                <c:formatCode>0.0000</c:formatCode>
                <c:ptCount val="46"/>
                <c:pt idx="0">
                  <c:v>2.0000000000000049E-2</c:v>
                </c:pt>
                <c:pt idx="1">
                  <c:v>1.5559265442404113E-2</c:v>
                </c:pt>
                <c:pt idx="2">
                  <c:v>1.2601246930750036E-2</c:v>
                </c:pt>
                <c:pt idx="3">
                  <c:v>1.0630880676743379E-2</c:v>
                </c:pt>
                <c:pt idx="4">
                  <c:v>9.3183996494501202E-3</c:v>
                </c:pt>
                <c:pt idx="5">
                  <c:v>8.4441426713365714E-3</c:v>
                </c:pt>
                <c:pt idx="6">
                  <c:v>7.8617911950973254E-3</c:v>
                </c:pt>
                <c:pt idx="7">
                  <c:v>7.4738809463169228E-3</c:v>
                </c:pt>
                <c:pt idx="8">
                  <c:v>7.2154899792662023E-3</c:v>
                </c:pt>
                <c:pt idx="9">
                  <c:v>7.0433731247532827E-3</c:v>
                </c:pt>
                <c:pt idx="10">
                  <c:v>6.9287243351862458E-3</c:v>
                </c:pt>
                <c:pt idx="11">
                  <c:v>6.8523556089137103E-3</c:v>
                </c:pt>
                <c:pt idx="12">
                  <c:v>6.8014856226320053E-3</c:v>
                </c:pt>
                <c:pt idx="13">
                  <c:v>6.7676006067281646E-3</c:v>
                </c:pt>
                <c:pt idx="14">
                  <c:v>6.7450294525618331E-3</c:v>
                </c:pt>
                <c:pt idx="15">
                  <c:v>6.7299945769151446E-3</c:v>
                </c:pt>
                <c:pt idx="16">
                  <c:v>6.7199796931371328E-3</c:v>
                </c:pt>
                <c:pt idx="17">
                  <c:v>6.7133086770646347E-3</c:v>
                </c:pt>
                <c:pt idx="18">
                  <c:v>6.7088650453235215E-3</c:v>
                </c:pt>
                <c:pt idx="19">
                  <c:v>6.7059050969684227E-3</c:v>
                </c:pt>
                <c:pt idx="20">
                  <c:v>6.7039334452260449E-3</c:v>
                </c:pt>
                <c:pt idx="21">
                  <c:v>6.7026201079218558E-3</c:v>
                </c:pt>
                <c:pt idx="22">
                  <c:v>6.7017452805689824E-3</c:v>
                </c:pt>
                <c:pt idx="23">
                  <c:v>6.7011625491603076E-3</c:v>
                </c:pt>
                <c:pt idx="24">
                  <c:v>6.7007743858346624E-3</c:v>
                </c:pt>
                <c:pt idx="25">
                  <c:v>6.7005158262905349E-3</c:v>
                </c:pt>
                <c:pt idx="26">
                  <c:v>6.7003435971451138E-3</c:v>
                </c:pt>
                <c:pt idx="27">
                  <c:v>6.7002288735574303E-3</c:v>
                </c:pt>
                <c:pt idx="28">
                  <c:v>6.7001524550073703E-3</c:v>
                </c:pt>
                <c:pt idx="29">
                  <c:v>6.700101551832956E-3</c:v>
                </c:pt>
                <c:pt idx="30">
                  <c:v>6.7000676447100992E-3</c:v>
                </c:pt>
                <c:pt idx="31">
                  <c:v>6.700045058830267E-3</c:v>
                </c:pt>
                <c:pt idx="32">
                  <c:v>6.7000300141457038E-3</c:v>
                </c:pt>
                <c:pt idx="33">
                  <c:v>6.7000199927281061E-3</c:v>
                </c:pt>
                <c:pt idx="34">
                  <c:v>6.7000133173597907E-3</c:v>
                </c:pt>
                <c:pt idx="35">
                  <c:v>6.7000088708289761E-3</c:v>
                </c:pt>
                <c:pt idx="36">
                  <c:v>6.7000059089495183E-3</c:v>
                </c:pt>
                <c:pt idx="37">
                  <c:v>6.7000039360114484E-3</c:v>
                </c:pt>
                <c:pt idx="38">
                  <c:v>6.7000026218173086E-3</c:v>
                </c:pt>
                <c:pt idx="39">
                  <c:v>6.7000017464192091E-3</c:v>
                </c:pt>
                <c:pt idx="40">
                  <c:v>6.7000011633076206E-3</c:v>
                </c:pt>
                <c:pt idx="41">
                  <c:v>6.7000007748910526E-3</c:v>
                </c:pt>
                <c:pt idx="42">
                  <c:v>6.700000516162821E-3</c:v>
                </c:pt>
                <c:pt idx="43">
                  <c:v>6.7000003438213119E-3</c:v>
                </c:pt>
                <c:pt idx="44">
                  <c:v>6.7000002290228773E-3</c:v>
                </c:pt>
                <c:pt idx="45">
                  <c:v>6.700000152554471E-3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1BF-441E-A717-3D81A7612F35}"/>
            </c:ext>
          </c:extLst>
        </c:ser>
        <c:ser>
          <c:idx val="1"/>
          <c:order val="1"/>
          <c:tx>
            <c:strRef>
              <c:f>'Semak 1'!$I$2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261736580097154"/>
                  <c:y val="-0.6754350840528491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1'!$C$4:$C$49</c:f>
              <c:numCache>
                <c:formatCode>General</c:formatCode>
                <c:ptCount val="46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</c:numCache>
            </c:numRef>
          </c:xVal>
          <c:yVal>
            <c:numRef>
              <c:f>'Semak 1'!$I$4:$I$49</c:f>
              <c:numCache>
                <c:formatCode>0.0000</c:formatCode>
                <c:ptCount val="46"/>
                <c:pt idx="0">
                  <c:v>1.6658312447785976E-2</c:v>
                </c:pt>
                <c:pt idx="1">
                  <c:v>1.1666677135612501E-2</c:v>
                </c:pt>
                <c:pt idx="2">
                  <c:v>9.1771146616212457E-3</c:v>
                </c:pt>
                <c:pt idx="3">
                  <c:v>7.9354531770993043E-3</c:v>
                </c:pt>
                <c:pt idx="4">
                  <c:v>7.3161784016109246E-3</c:v>
                </c:pt>
                <c:pt idx="5">
                  <c:v>7.0073170474199819E-3</c:v>
                </c:pt>
                <c:pt idx="6">
                  <c:v>6.8532734146280099E-3</c:v>
                </c:pt>
                <c:pt idx="7">
                  <c:v>6.7764446353658489E-3</c:v>
                </c:pt>
                <c:pt idx="8">
                  <c:v>6.7381265224005105E-3</c:v>
                </c:pt>
                <c:pt idx="9">
                  <c:v>6.7190154836032625E-3</c:v>
                </c:pt>
                <c:pt idx="10">
                  <c:v>6.7094839128748101E-3</c:v>
                </c:pt>
                <c:pt idx="11">
                  <c:v>6.7047300718348054E-3</c:v>
                </c:pt>
                <c:pt idx="12">
                  <c:v>6.7023591085090886E-3</c:v>
                </c:pt>
                <c:pt idx="13">
                  <c:v>6.701176597978217E-3</c:v>
                </c:pt>
                <c:pt idx="14">
                  <c:v>6.700586824555552E-3</c:v>
                </c:pt>
                <c:pt idx="15">
                  <c:v>6.7002926769086585E-3</c:v>
                </c:pt>
                <c:pt idx="16">
                  <c:v>6.7001459716912858E-3</c:v>
                </c:pt>
                <c:pt idx="17">
                  <c:v>6.7000728029237245E-3</c:v>
                </c:pt>
                <c:pt idx="18">
                  <c:v>6.7000363102301284E-3</c:v>
                </c:pt>
                <c:pt idx="19">
                  <c:v>6.7000181096135225E-3</c:v>
                </c:pt>
                <c:pt idx="20">
                  <c:v>6.70000903211301E-3</c:v>
                </c:pt>
                <c:pt idx="21">
                  <c:v>6.700004504738068E-3</c:v>
                </c:pt>
                <c:pt idx="22">
                  <c:v>6.7000022467239989E-3</c:v>
                </c:pt>
                <c:pt idx="23">
                  <c:v>6.7000011205465559E-3</c:v>
                </c:pt>
                <c:pt idx="24">
                  <c:v>6.700000558869084E-3</c:v>
                </c:pt>
                <c:pt idx="25">
                  <c:v>6.7000002787342052E-3</c:v>
                </c:pt>
                <c:pt idx="26">
                  <c:v>6.7000001390178114E-3</c:v>
                </c:pt>
                <c:pt idx="27">
                  <c:v>6.7000000693346979E-3</c:v>
                </c:pt>
                <c:pt idx="28">
                  <c:v>6.7000000345804637E-3</c:v>
                </c:pt>
                <c:pt idx="29">
                  <c:v>6.7000000172468977E-3</c:v>
                </c:pt>
                <c:pt idx="30">
                  <c:v>6.7000000086018365E-3</c:v>
                </c:pt>
                <c:pt idx="31">
                  <c:v>6.7000000042901388E-3</c:v>
                </c:pt>
                <c:pt idx="32">
                  <c:v>6.7000000021396932E-3</c:v>
                </c:pt>
                <c:pt idx="33">
                  <c:v>6.7000000010671657E-3</c:v>
                </c:pt>
                <c:pt idx="34">
                  <c:v>6.7000000005322455E-3</c:v>
                </c:pt>
                <c:pt idx="35">
                  <c:v>6.7000000002654563E-3</c:v>
                </c:pt>
                <c:pt idx="36">
                  <c:v>6.7000000001323952E-3</c:v>
                </c:pt>
                <c:pt idx="37">
                  <c:v>6.7000000000660316E-3</c:v>
                </c:pt>
                <c:pt idx="38">
                  <c:v>6.7000000000329331E-3</c:v>
                </c:pt>
                <c:pt idx="39">
                  <c:v>6.7000000000164255E-3</c:v>
                </c:pt>
                <c:pt idx="40">
                  <c:v>6.7000000000081925E-3</c:v>
                </c:pt>
                <c:pt idx="41">
                  <c:v>6.7000000000040864E-3</c:v>
                </c:pt>
                <c:pt idx="42">
                  <c:v>6.7000000000020377E-3</c:v>
                </c:pt>
                <c:pt idx="43">
                  <c:v>6.7000000000010168E-3</c:v>
                </c:pt>
                <c:pt idx="44">
                  <c:v>6.7000000000005068E-3</c:v>
                </c:pt>
                <c:pt idx="45">
                  <c:v>6.7000000000002526E-3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1BF-441E-A717-3D81A7612F35}"/>
            </c:ext>
          </c:extLst>
        </c:ser>
        <c:ser>
          <c:idx val="2"/>
          <c:order val="2"/>
          <c:tx>
            <c:strRef>
              <c:f>'Semak 1'!$J$2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753611531622558E-2"/>
                  <c:y val="-0.6826278821929161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1'!$C$4:$C$49</c:f>
              <c:numCache>
                <c:formatCode>General</c:formatCode>
                <c:ptCount val="46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</c:numCache>
            </c:numRef>
          </c:xVal>
          <c:yVal>
            <c:numRef>
              <c:f>'Semak 1'!$J$4:$J$49</c:f>
              <c:numCache>
                <c:formatCode>0.0000</c:formatCode>
                <c:ptCount val="46"/>
                <c:pt idx="0">
                  <c:v>1.6658312447786244E-2</c:v>
                </c:pt>
                <c:pt idx="1">
                  <c:v>1.1666677135612768E-2</c:v>
                </c:pt>
                <c:pt idx="2">
                  <c:v>9.1771146616214452E-3</c:v>
                </c:pt>
                <c:pt idx="3">
                  <c:v>7.9354531770994378E-3</c:v>
                </c:pt>
                <c:pt idx="4">
                  <c:v>7.3161784016110079E-3</c:v>
                </c:pt>
                <c:pt idx="5">
                  <c:v>7.0073170474200313E-3</c:v>
                </c:pt>
                <c:pt idx="6">
                  <c:v>6.8532734146280385E-3</c:v>
                </c:pt>
                <c:pt idx="7">
                  <c:v>6.7764446353658653E-3</c:v>
                </c:pt>
                <c:pt idx="8">
                  <c:v>6.7381265224005201E-3</c:v>
                </c:pt>
                <c:pt idx="9">
                  <c:v>6.7190154836032669E-3</c:v>
                </c:pt>
                <c:pt idx="10">
                  <c:v>6.7094839128748127E-3</c:v>
                </c:pt>
                <c:pt idx="11">
                  <c:v>6.7047300718348062E-3</c:v>
                </c:pt>
                <c:pt idx="12">
                  <c:v>6.7023591085090895E-3</c:v>
                </c:pt>
                <c:pt idx="13">
                  <c:v>6.7011765979782178E-3</c:v>
                </c:pt>
                <c:pt idx="14">
                  <c:v>6.700586824555552E-3</c:v>
                </c:pt>
                <c:pt idx="15">
                  <c:v>6.7002926769086594E-3</c:v>
                </c:pt>
                <c:pt idx="16">
                  <c:v>6.7001459716912858E-3</c:v>
                </c:pt>
                <c:pt idx="17">
                  <c:v>6.7000728029237245E-3</c:v>
                </c:pt>
                <c:pt idx="18">
                  <c:v>6.7000363102301284E-3</c:v>
                </c:pt>
                <c:pt idx="19">
                  <c:v>6.7000181096135225E-3</c:v>
                </c:pt>
                <c:pt idx="20">
                  <c:v>6.70000903211301E-3</c:v>
                </c:pt>
                <c:pt idx="21">
                  <c:v>6.700004504738068E-3</c:v>
                </c:pt>
                <c:pt idx="22">
                  <c:v>6.7000022467239989E-3</c:v>
                </c:pt>
                <c:pt idx="23">
                  <c:v>6.7000011205465559E-3</c:v>
                </c:pt>
                <c:pt idx="24">
                  <c:v>6.700000558869084E-3</c:v>
                </c:pt>
                <c:pt idx="25">
                  <c:v>6.7000002787342052E-3</c:v>
                </c:pt>
                <c:pt idx="26">
                  <c:v>6.7000001390178114E-3</c:v>
                </c:pt>
                <c:pt idx="27">
                  <c:v>6.7000000693346979E-3</c:v>
                </c:pt>
                <c:pt idx="28">
                  <c:v>6.7000000345804637E-3</c:v>
                </c:pt>
                <c:pt idx="29">
                  <c:v>6.7000000172468977E-3</c:v>
                </c:pt>
                <c:pt idx="30">
                  <c:v>6.7000000086018365E-3</c:v>
                </c:pt>
                <c:pt idx="31">
                  <c:v>6.7000000042901388E-3</c:v>
                </c:pt>
                <c:pt idx="32">
                  <c:v>6.7000000021396932E-3</c:v>
                </c:pt>
                <c:pt idx="33">
                  <c:v>6.7000000010671657E-3</c:v>
                </c:pt>
                <c:pt idx="34">
                  <c:v>6.7000000005322455E-3</c:v>
                </c:pt>
                <c:pt idx="35">
                  <c:v>6.7000000002654563E-3</c:v>
                </c:pt>
                <c:pt idx="36">
                  <c:v>6.7000000001323952E-3</c:v>
                </c:pt>
                <c:pt idx="37">
                  <c:v>6.7000000000660316E-3</c:v>
                </c:pt>
                <c:pt idx="38">
                  <c:v>6.7000000000329331E-3</c:v>
                </c:pt>
                <c:pt idx="39">
                  <c:v>6.7000000000164255E-3</c:v>
                </c:pt>
                <c:pt idx="40">
                  <c:v>6.7000000000081925E-3</c:v>
                </c:pt>
                <c:pt idx="41">
                  <c:v>6.7000000000040864E-3</c:v>
                </c:pt>
                <c:pt idx="42">
                  <c:v>6.7000000000020377E-3</c:v>
                </c:pt>
                <c:pt idx="43">
                  <c:v>6.7000000000010168E-3</c:v>
                </c:pt>
                <c:pt idx="44">
                  <c:v>6.7000000000005068E-3</c:v>
                </c:pt>
                <c:pt idx="45">
                  <c:v>6.7000000000002526E-3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1BF-441E-A717-3D81A7612F35}"/>
            </c:ext>
          </c:extLst>
        </c:ser>
        <c:ser>
          <c:idx val="3"/>
          <c:order val="3"/>
          <c:tx>
            <c:strRef>
              <c:f>'Semak 1'!$K$2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786513884540146"/>
                  <c:y val="-0.661049487772715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1'!$C$4:$C$49</c:f>
              <c:numCache>
                <c:formatCode>General</c:formatCode>
                <c:ptCount val="46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  <c:pt idx="38">
                  <c:v>585</c:v>
                </c:pt>
                <c:pt idx="39">
                  <c:v>600</c:v>
                </c:pt>
                <c:pt idx="40">
                  <c:v>615</c:v>
                </c:pt>
                <c:pt idx="41">
                  <c:v>630</c:v>
                </c:pt>
                <c:pt idx="42">
                  <c:v>645</c:v>
                </c:pt>
                <c:pt idx="43">
                  <c:v>660</c:v>
                </c:pt>
                <c:pt idx="44">
                  <c:v>675</c:v>
                </c:pt>
                <c:pt idx="45">
                  <c:v>690</c:v>
                </c:pt>
              </c:numCache>
            </c:numRef>
          </c:xVal>
          <c:yVal>
            <c:numRef>
              <c:f>'Semak 1'!$K$4:$K$49</c:f>
              <c:numCache>
                <c:formatCode>0.0000</c:formatCode>
                <c:ptCount val="46"/>
                <c:pt idx="0">
                  <c:v>1.6658312447785976E-2</c:v>
                </c:pt>
                <c:pt idx="1">
                  <c:v>1.1666677135612501E-2</c:v>
                </c:pt>
                <c:pt idx="2">
                  <c:v>9.1771146616212457E-3</c:v>
                </c:pt>
                <c:pt idx="3">
                  <c:v>7.9354531770993043E-3</c:v>
                </c:pt>
                <c:pt idx="4">
                  <c:v>7.3161784016109246E-3</c:v>
                </c:pt>
                <c:pt idx="5">
                  <c:v>7.0073170474199819E-3</c:v>
                </c:pt>
                <c:pt idx="6">
                  <c:v>6.8532734146280099E-3</c:v>
                </c:pt>
                <c:pt idx="7">
                  <c:v>6.7764446353658489E-3</c:v>
                </c:pt>
                <c:pt idx="8">
                  <c:v>6.7381265224005105E-3</c:v>
                </c:pt>
                <c:pt idx="9">
                  <c:v>6.7190154836032625E-3</c:v>
                </c:pt>
                <c:pt idx="10">
                  <c:v>6.7094839128748101E-3</c:v>
                </c:pt>
                <c:pt idx="11">
                  <c:v>6.7047300718348054E-3</c:v>
                </c:pt>
                <c:pt idx="12">
                  <c:v>6.7023591085090886E-3</c:v>
                </c:pt>
                <c:pt idx="13">
                  <c:v>6.701176597978217E-3</c:v>
                </c:pt>
                <c:pt idx="14">
                  <c:v>6.700586824555552E-3</c:v>
                </c:pt>
                <c:pt idx="15">
                  <c:v>6.7002926769086585E-3</c:v>
                </c:pt>
                <c:pt idx="16">
                  <c:v>6.7001459716912858E-3</c:v>
                </c:pt>
                <c:pt idx="17">
                  <c:v>6.7000728029237245E-3</c:v>
                </c:pt>
                <c:pt idx="18">
                  <c:v>6.7000363102301284E-3</c:v>
                </c:pt>
                <c:pt idx="19">
                  <c:v>6.7000181096135225E-3</c:v>
                </c:pt>
                <c:pt idx="20">
                  <c:v>6.70000903211301E-3</c:v>
                </c:pt>
                <c:pt idx="21">
                  <c:v>6.700004504738068E-3</c:v>
                </c:pt>
                <c:pt idx="22">
                  <c:v>6.7000022467239989E-3</c:v>
                </c:pt>
                <c:pt idx="23">
                  <c:v>6.7000011205465559E-3</c:v>
                </c:pt>
                <c:pt idx="24">
                  <c:v>6.700000558869084E-3</c:v>
                </c:pt>
                <c:pt idx="25">
                  <c:v>6.7000002787342052E-3</c:v>
                </c:pt>
                <c:pt idx="26">
                  <c:v>6.7000001390178114E-3</c:v>
                </c:pt>
                <c:pt idx="27">
                  <c:v>6.7000000693346979E-3</c:v>
                </c:pt>
                <c:pt idx="28">
                  <c:v>6.7000000345804637E-3</c:v>
                </c:pt>
                <c:pt idx="29">
                  <c:v>6.7000000172468977E-3</c:v>
                </c:pt>
                <c:pt idx="30">
                  <c:v>6.7000000086018365E-3</c:v>
                </c:pt>
                <c:pt idx="31">
                  <c:v>6.7000000042901388E-3</c:v>
                </c:pt>
                <c:pt idx="32">
                  <c:v>6.7000000021396932E-3</c:v>
                </c:pt>
                <c:pt idx="33">
                  <c:v>6.7000000010671657E-3</c:v>
                </c:pt>
                <c:pt idx="34">
                  <c:v>6.7000000005322455E-3</c:v>
                </c:pt>
                <c:pt idx="35">
                  <c:v>6.7000000002654563E-3</c:v>
                </c:pt>
                <c:pt idx="36">
                  <c:v>6.7000000001323952E-3</c:v>
                </c:pt>
                <c:pt idx="37">
                  <c:v>6.7000000000660316E-3</c:v>
                </c:pt>
                <c:pt idx="38">
                  <c:v>6.7000000000329331E-3</c:v>
                </c:pt>
                <c:pt idx="39">
                  <c:v>6.7000000000164255E-3</c:v>
                </c:pt>
                <c:pt idx="40">
                  <c:v>6.7000000000081925E-3</c:v>
                </c:pt>
                <c:pt idx="41">
                  <c:v>6.7000000000040864E-3</c:v>
                </c:pt>
                <c:pt idx="42">
                  <c:v>6.7000000000020377E-3</c:v>
                </c:pt>
                <c:pt idx="43">
                  <c:v>6.7000000000010168E-3</c:v>
                </c:pt>
                <c:pt idx="44">
                  <c:v>6.7000000000005068E-3</c:v>
                </c:pt>
                <c:pt idx="45">
                  <c:v>6.7000000000002526E-3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1BF-441E-A717-3D81A7612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71408"/>
        <c:axId val="139970576"/>
      </c:scatterChart>
      <c:valAx>
        <c:axId val="1399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70576"/>
        <c:crosses val="autoZero"/>
        <c:crossBetween val="midCat"/>
      </c:valAx>
      <c:valAx>
        <c:axId val="139970576"/>
        <c:scaling>
          <c:orientation val="minMax"/>
          <c:min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71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892115097911369E-2"/>
          <c:y val="0.86875498782675009"/>
          <c:w val="0.95709537775658482"/>
          <c:h val="0.11695993260141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'Semak 2'!$H$2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4415791776028"/>
                  <c:y val="-0.526562044327792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2'!$C$4:$C$35</c:f>
              <c:numCache>
                <c:formatCode>General</c:formatCode>
                <c:ptCount val="32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</c:numCache>
            </c:numRef>
          </c:xVal>
          <c:yVal>
            <c:numRef>
              <c:f>'Semak 2'!$H$4:$H$35</c:f>
              <c:numCache>
                <c:formatCode>0.0000</c:formatCode>
                <c:ptCount val="32"/>
                <c:pt idx="0">
                  <c:v>2.6655555555555571E-2</c:v>
                </c:pt>
                <c:pt idx="1">
                  <c:v>2.2203703703703725E-2</c:v>
                </c:pt>
                <c:pt idx="2">
                  <c:v>1.9235802469135827E-2</c:v>
                </c:pt>
                <c:pt idx="3">
                  <c:v>1.7257201646090556E-2</c:v>
                </c:pt>
                <c:pt idx="4">
                  <c:v>1.593813443072704E-2</c:v>
                </c:pt>
                <c:pt idx="5">
                  <c:v>1.5058756287151363E-2</c:v>
                </c:pt>
                <c:pt idx="6">
                  <c:v>1.4472504191434244E-2</c:v>
                </c:pt>
                <c:pt idx="7">
                  <c:v>1.4081669460956164E-2</c:v>
                </c:pt>
                <c:pt idx="8">
                  <c:v>1.3821112973970776E-2</c:v>
                </c:pt>
                <c:pt idx="9">
                  <c:v>1.3647408649313851E-2</c:v>
                </c:pt>
                <c:pt idx="10">
                  <c:v>1.3531605766209234E-2</c:v>
                </c:pt>
                <c:pt idx="11">
                  <c:v>1.3454403844139489E-2</c:v>
                </c:pt>
                <c:pt idx="12">
                  <c:v>1.3402935896092993E-2</c:v>
                </c:pt>
                <c:pt idx="13">
                  <c:v>1.3368623930728662E-2</c:v>
                </c:pt>
                <c:pt idx="14">
                  <c:v>1.3345749287152441E-2</c:v>
                </c:pt>
                <c:pt idx="15">
                  <c:v>1.3330499524768294E-2</c:v>
                </c:pt>
                <c:pt idx="16">
                  <c:v>1.3320333016512196E-2</c:v>
                </c:pt>
                <c:pt idx="17">
                  <c:v>1.3313555344341463E-2</c:v>
                </c:pt>
                <c:pt idx="18">
                  <c:v>1.3309036896227642E-2</c:v>
                </c:pt>
                <c:pt idx="19">
                  <c:v>1.3306024597485094E-2</c:v>
                </c:pt>
                <c:pt idx="20">
                  <c:v>1.3304016398323397E-2</c:v>
                </c:pt>
                <c:pt idx="21">
                  <c:v>1.3302677598882264E-2</c:v>
                </c:pt>
                <c:pt idx="22">
                  <c:v>1.330178506592151E-2</c:v>
                </c:pt>
                <c:pt idx="23">
                  <c:v>1.3301190043947673E-2</c:v>
                </c:pt>
                <c:pt idx="24">
                  <c:v>1.3300793362631782E-2</c:v>
                </c:pt>
                <c:pt idx="25">
                  <c:v>1.3300528908421188E-2</c:v>
                </c:pt>
                <c:pt idx="26">
                  <c:v>1.3300352605614124E-2</c:v>
                </c:pt>
                <c:pt idx="27">
                  <c:v>1.3300235070409417E-2</c:v>
                </c:pt>
                <c:pt idx="28">
                  <c:v>1.3300156713606277E-2</c:v>
                </c:pt>
                <c:pt idx="29">
                  <c:v>1.3300104475737517E-2</c:v>
                </c:pt>
                <c:pt idx="30">
                  <c:v>1.3300069650491679E-2</c:v>
                </c:pt>
                <c:pt idx="31">
                  <c:v>1.3300046433661119E-2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AAC-4997-81B6-E977B17D2F6A}"/>
            </c:ext>
          </c:extLst>
        </c:ser>
        <c:ser>
          <c:idx val="1"/>
          <c:order val="1"/>
          <c:tx>
            <c:strRef>
              <c:f>'Semak 2'!$I$2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5404265091863515"/>
                  <c:y val="-0.450391513560804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2'!$C$4:$C$35</c:f>
              <c:numCache>
                <c:formatCode>General</c:formatCode>
                <c:ptCount val="32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</c:numCache>
            </c:numRef>
          </c:xVal>
          <c:yVal>
            <c:numRef>
              <c:f>'Semak 2'!$I$4:$I$35</c:f>
              <c:numCache>
                <c:formatCode>0.0000</c:formatCode>
                <c:ptCount val="32"/>
                <c:pt idx="0">
                  <c:v>2.3316666666666534E-2</c:v>
                </c:pt>
                <c:pt idx="1">
                  <c:v>1.8308333333333197E-2</c:v>
                </c:pt>
                <c:pt idx="2">
                  <c:v>1.5804166666666567E-2</c:v>
                </c:pt>
                <c:pt idx="3">
                  <c:v>1.4552083333333266E-2</c:v>
                </c:pt>
                <c:pt idx="4">
                  <c:v>1.3926041666666625E-2</c:v>
                </c:pt>
                <c:pt idx="5">
                  <c:v>1.3613020833333309E-2</c:v>
                </c:pt>
                <c:pt idx="6">
                  <c:v>1.3456510416666652E-2</c:v>
                </c:pt>
                <c:pt idx="7">
                  <c:v>1.3378255208333325E-2</c:v>
                </c:pt>
                <c:pt idx="8">
                  <c:v>1.3339127604166662E-2</c:v>
                </c:pt>
                <c:pt idx="9">
                  <c:v>1.331956380208333E-2</c:v>
                </c:pt>
                <c:pt idx="10">
                  <c:v>1.3309781901041665E-2</c:v>
                </c:pt>
                <c:pt idx="11">
                  <c:v>1.3304890950520832E-2</c:v>
                </c:pt>
                <c:pt idx="12">
                  <c:v>1.3302445475260416E-2</c:v>
                </c:pt>
                <c:pt idx="13">
                  <c:v>1.3301222737630207E-2</c:v>
                </c:pt>
                <c:pt idx="14">
                  <c:v>1.3300611368815104E-2</c:v>
                </c:pt>
                <c:pt idx="15">
                  <c:v>1.3300305684407552E-2</c:v>
                </c:pt>
                <c:pt idx="16">
                  <c:v>1.3300152842203775E-2</c:v>
                </c:pt>
                <c:pt idx="17">
                  <c:v>1.3300076421101887E-2</c:v>
                </c:pt>
                <c:pt idx="18">
                  <c:v>1.3300038210550943E-2</c:v>
                </c:pt>
                <c:pt idx="19">
                  <c:v>1.3300019105275472E-2</c:v>
                </c:pt>
                <c:pt idx="20">
                  <c:v>1.3300009552637736E-2</c:v>
                </c:pt>
                <c:pt idx="21">
                  <c:v>1.3300004776318868E-2</c:v>
                </c:pt>
                <c:pt idx="22">
                  <c:v>1.3300002388159433E-2</c:v>
                </c:pt>
                <c:pt idx="23">
                  <c:v>1.3300001194079716E-2</c:v>
                </c:pt>
                <c:pt idx="24">
                  <c:v>1.3300000597039858E-2</c:v>
                </c:pt>
                <c:pt idx="25">
                  <c:v>1.3300000298519929E-2</c:v>
                </c:pt>
                <c:pt idx="26">
                  <c:v>1.3300000149259963E-2</c:v>
                </c:pt>
                <c:pt idx="27">
                  <c:v>1.3300000074629982E-2</c:v>
                </c:pt>
                <c:pt idx="28">
                  <c:v>1.3300000037314991E-2</c:v>
                </c:pt>
                <c:pt idx="29">
                  <c:v>1.3300000018657495E-2</c:v>
                </c:pt>
                <c:pt idx="30">
                  <c:v>1.3300000009328747E-2</c:v>
                </c:pt>
                <c:pt idx="31">
                  <c:v>1.3300000004664372E-2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AC-4997-81B6-E977B17D2F6A}"/>
            </c:ext>
          </c:extLst>
        </c:ser>
        <c:ser>
          <c:idx val="2"/>
          <c:order val="2"/>
          <c:tx>
            <c:strRef>
              <c:f>'Semak 2'!$J$2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8391754155730534"/>
                  <c:y val="-0.3314898658501020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2'!$C$4:$C$35</c:f>
              <c:numCache>
                <c:formatCode>General</c:formatCode>
                <c:ptCount val="32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</c:numCache>
            </c:numRef>
          </c:xVal>
          <c:yVal>
            <c:numRef>
              <c:f>'Semak 2'!$J$4:$J$35</c:f>
              <c:numCache>
                <c:formatCode>0.0000</c:formatCode>
                <c:ptCount val="32"/>
                <c:pt idx="0">
                  <c:v>2.3316666666666666E-2</c:v>
                </c:pt>
                <c:pt idx="1">
                  <c:v>1.8308333333333329E-2</c:v>
                </c:pt>
                <c:pt idx="2">
                  <c:v>1.5804166666666664E-2</c:v>
                </c:pt>
                <c:pt idx="3">
                  <c:v>1.4552083333333332E-2</c:v>
                </c:pt>
                <c:pt idx="4">
                  <c:v>1.3926041666666665E-2</c:v>
                </c:pt>
                <c:pt idx="5">
                  <c:v>1.3613020833333333E-2</c:v>
                </c:pt>
                <c:pt idx="6">
                  <c:v>1.3456510416666666E-2</c:v>
                </c:pt>
                <c:pt idx="7">
                  <c:v>1.3378255208333332E-2</c:v>
                </c:pt>
                <c:pt idx="8">
                  <c:v>1.3339127604166666E-2</c:v>
                </c:pt>
                <c:pt idx="9">
                  <c:v>1.3319563802083333E-2</c:v>
                </c:pt>
                <c:pt idx="10">
                  <c:v>1.3309781901041666E-2</c:v>
                </c:pt>
                <c:pt idx="11">
                  <c:v>1.3304890950520832E-2</c:v>
                </c:pt>
                <c:pt idx="12">
                  <c:v>1.3302445475260416E-2</c:v>
                </c:pt>
                <c:pt idx="13">
                  <c:v>1.3301222737630208E-2</c:v>
                </c:pt>
                <c:pt idx="14">
                  <c:v>1.3300611368815104E-2</c:v>
                </c:pt>
                <c:pt idx="15">
                  <c:v>1.3300305684407552E-2</c:v>
                </c:pt>
                <c:pt idx="16">
                  <c:v>1.3300152842203775E-2</c:v>
                </c:pt>
                <c:pt idx="17">
                  <c:v>1.3300076421101887E-2</c:v>
                </c:pt>
                <c:pt idx="18">
                  <c:v>1.3300038210550943E-2</c:v>
                </c:pt>
                <c:pt idx="19">
                  <c:v>1.3300019105275472E-2</c:v>
                </c:pt>
                <c:pt idx="20">
                  <c:v>1.3300009552637736E-2</c:v>
                </c:pt>
                <c:pt idx="21">
                  <c:v>1.3300004776318868E-2</c:v>
                </c:pt>
                <c:pt idx="22">
                  <c:v>1.3300002388159433E-2</c:v>
                </c:pt>
                <c:pt idx="23">
                  <c:v>1.3300001194079716E-2</c:v>
                </c:pt>
                <c:pt idx="24">
                  <c:v>1.3300000597039858E-2</c:v>
                </c:pt>
                <c:pt idx="25">
                  <c:v>1.3300000298519929E-2</c:v>
                </c:pt>
                <c:pt idx="26">
                  <c:v>1.3300000149259963E-2</c:v>
                </c:pt>
                <c:pt idx="27">
                  <c:v>1.3300000074629982E-2</c:v>
                </c:pt>
                <c:pt idx="28">
                  <c:v>1.3300000037314991E-2</c:v>
                </c:pt>
                <c:pt idx="29">
                  <c:v>1.3300000018657495E-2</c:v>
                </c:pt>
                <c:pt idx="30">
                  <c:v>1.3300000009328747E-2</c:v>
                </c:pt>
                <c:pt idx="31">
                  <c:v>1.3300000004664372E-2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AC-4997-81B6-E977B17D2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647007"/>
        <c:axId val="535659487"/>
      </c:scatterChart>
      <c:valAx>
        <c:axId val="535647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59487"/>
        <c:crosses val="autoZero"/>
        <c:crossBetween val="midCat"/>
      </c:valAx>
      <c:valAx>
        <c:axId val="535659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470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strRef>
              <c:f>'Semak 2'!$K$2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108245844269466"/>
                  <c:y val="-0.461119495479731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2'!$C$4:$C$35</c:f>
              <c:numCache>
                <c:formatCode>General</c:formatCode>
                <c:ptCount val="32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</c:numCache>
            </c:numRef>
          </c:xVal>
          <c:yVal>
            <c:numRef>
              <c:f>'Semak 2'!$K$4:$K$35</c:f>
              <c:numCache>
                <c:formatCode>0.0000</c:formatCode>
                <c:ptCount val="32"/>
                <c:pt idx="0">
                  <c:v>2.3316666666666618E-2</c:v>
                </c:pt>
                <c:pt idx="1">
                  <c:v>1.8308333333333288E-2</c:v>
                </c:pt>
                <c:pt idx="2">
                  <c:v>1.580416666666663E-2</c:v>
                </c:pt>
                <c:pt idx="3">
                  <c:v>1.4552083333333309E-2</c:v>
                </c:pt>
                <c:pt idx="4">
                  <c:v>1.3926041666666651E-2</c:v>
                </c:pt>
                <c:pt idx="5">
                  <c:v>1.3613020833333324E-2</c:v>
                </c:pt>
                <c:pt idx="6">
                  <c:v>1.3456510416666661E-2</c:v>
                </c:pt>
                <c:pt idx="7">
                  <c:v>1.337825520833333E-2</c:v>
                </c:pt>
                <c:pt idx="8">
                  <c:v>1.3339127604166664E-2</c:v>
                </c:pt>
                <c:pt idx="9">
                  <c:v>1.3319563802083332E-2</c:v>
                </c:pt>
                <c:pt idx="10">
                  <c:v>1.3309781901041666E-2</c:v>
                </c:pt>
                <c:pt idx="11">
                  <c:v>1.3304890950520832E-2</c:v>
                </c:pt>
                <c:pt idx="12">
                  <c:v>1.3302445475260416E-2</c:v>
                </c:pt>
                <c:pt idx="13">
                  <c:v>1.3301222737630208E-2</c:v>
                </c:pt>
                <c:pt idx="14">
                  <c:v>1.3300611368815104E-2</c:v>
                </c:pt>
                <c:pt idx="15">
                  <c:v>1.3300305684407552E-2</c:v>
                </c:pt>
                <c:pt idx="16">
                  <c:v>1.3300152842203775E-2</c:v>
                </c:pt>
                <c:pt idx="17">
                  <c:v>1.3300076421101887E-2</c:v>
                </c:pt>
                <c:pt idx="18">
                  <c:v>1.3300038210550943E-2</c:v>
                </c:pt>
                <c:pt idx="19">
                  <c:v>1.3300019105275472E-2</c:v>
                </c:pt>
                <c:pt idx="20">
                  <c:v>1.3300009552637736E-2</c:v>
                </c:pt>
                <c:pt idx="21">
                  <c:v>1.3300004776318868E-2</c:v>
                </c:pt>
                <c:pt idx="22">
                  <c:v>1.3300002388159433E-2</c:v>
                </c:pt>
                <c:pt idx="23">
                  <c:v>1.3300001194079716E-2</c:v>
                </c:pt>
                <c:pt idx="24">
                  <c:v>1.3300000597039858E-2</c:v>
                </c:pt>
                <c:pt idx="25">
                  <c:v>1.3300000298519929E-2</c:v>
                </c:pt>
                <c:pt idx="26">
                  <c:v>1.3300000149259963E-2</c:v>
                </c:pt>
                <c:pt idx="27">
                  <c:v>1.3300000074629982E-2</c:v>
                </c:pt>
                <c:pt idx="28">
                  <c:v>1.3300000037314991E-2</c:v>
                </c:pt>
                <c:pt idx="29">
                  <c:v>1.3300000018657495E-2</c:v>
                </c:pt>
                <c:pt idx="30">
                  <c:v>1.3300000009328747E-2</c:v>
                </c:pt>
                <c:pt idx="31">
                  <c:v>1.3300000004664372E-2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0F-4E7E-86C4-1B20588E69FC}"/>
            </c:ext>
          </c:extLst>
        </c:ser>
        <c:ser>
          <c:idx val="4"/>
          <c:order val="1"/>
          <c:tx>
            <c:strRef>
              <c:f>'Semak 2'!$L$2</c:f>
              <c:strCache>
                <c:ptCount val="1"/>
                <c:pt idx="0">
                  <c:v>K5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7002865266841647"/>
                  <c:y val="-0.512673155438903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2'!$C$4:$C$35</c:f>
              <c:numCache>
                <c:formatCode>General</c:formatCode>
                <c:ptCount val="32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</c:numCache>
            </c:numRef>
          </c:xVal>
          <c:yVal>
            <c:numRef>
              <c:f>'Semak 2'!$L$4:$L$35</c:f>
              <c:numCache>
                <c:formatCode>0.0000</c:formatCode>
                <c:ptCount val="32"/>
                <c:pt idx="0">
                  <c:v>2.6655555555555571E-2</c:v>
                </c:pt>
                <c:pt idx="1">
                  <c:v>2.2203703703703725E-2</c:v>
                </c:pt>
                <c:pt idx="2">
                  <c:v>1.9235802469135827E-2</c:v>
                </c:pt>
                <c:pt idx="3">
                  <c:v>1.7257201646090556E-2</c:v>
                </c:pt>
                <c:pt idx="4">
                  <c:v>1.593813443072704E-2</c:v>
                </c:pt>
                <c:pt idx="5">
                  <c:v>1.5058756287151363E-2</c:v>
                </c:pt>
                <c:pt idx="6">
                  <c:v>1.4472504191434244E-2</c:v>
                </c:pt>
                <c:pt idx="7">
                  <c:v>1.4081669460956164E-2</c:v>
                </c:pt>
                <c:pt idx="8">
                  <c:v>1.3821112973970776E-2</c:v>
                </c:pt>
                <c:pt idx="9">
                  <c:v>1.3647408649313851E-2</c:v>
                </c:pt>
                <c:pt idx="10">
                  <c:v>1.3531605766209234E-2</c:v>
                </c:pt>
                <c:pt idx="11">
                  <c:v>1.3454403844139489E-2</c:v>
                </c:pt>
                <c:pt idx="12">
                  <c:v>1.3402935896092993E-2</c:v>
                </c:pt>
                <c:pt idx="13">
                  <c:v>1.3368623930728662E-2</c:v>
                </c:pt>
                <c:pt idx="14">
                  <c:v>1.3345749287152441E-2</c:v>
                </c:pt>
                <c:pt idx="15">
                  <c:v>1.3330499524768294E-2</c:v>
                </c:pt>
                <c:pt idx="16">
                  <c:v>1.3320333016512196E-2</c:v>
                </c:pt>
                <c:pt idx="17">
                  <c:v>1.3313555344341463E-2</c:v>
                </c:pt>
                <c:pt idx="18">
                  <c:v>1.3309036896227642E-2</c:v>
                </c:pt>
                <c:pt idx="19">
                  <c:v>1.3306024597485094E-2</c:v>
                </c:pt>
                <c:pt idx="20">
                  <c:v>1.3304016398323397E-2</c:v>
                </c:pt>
                <c:pt idx="21">
                  <c:v>1.3302677598882264E-2</c:v>
                </c:pt>
                <c:pt idx="22">
                  <c:v>1.330178506592151E-2</c:v>
                </c:pt>
                <c:pt idx="23">
                  <c:v>1.3301190043947673E-2</c:v>
                </c:pt>
                <c:pt idx="24">
                  <c:v>1.3300793362631782E-2</c:v>
                </c:pt>
                <c:pt idx="25">
                  <c:v>1.3300528908421188E-2</c:v>
                </c:pt>
                <c:pt idx="26">
                  <c:v>1.3300352605614124E-2</c:v>
                </c:pt>
                <c:pt idx="27">
                  <c:v>1.3300235070409417E-2</c:v>
                </c:pt>
                <c:pt idx="28">
                  <c:v>1.3300156713606277E-2</c:v>
                </c:pt>
                <c:pt idx="29">
                  <c:v>1.3300104475737517E-2</c:v>
                </c:pt>
                <c:pt idx="30">
                  <c:v>1.3300069650491679E-2</c:v>
                </c:pt>
                <c:pt idx="31">
                  <c:v>1.3300046433661119E-2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0F-4E7E-86C4-1B20588E6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647007"/>
        <c:axId val="535659487"/>
      </c:scatterChart>
      <c:valAx>
        <c:axId val="535647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59487"/>
        <c:crosses val="autoZero"/>
        <c:crossBetween val="midCat"/>
      </c:valAx>
      <c:valAx>
        <c:axId val="535659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470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K1-K2</a:t>
            </a:r>
            <a:endParaRPr lang="id-ID"/>
          </a:p>
        </c:rich>
      </c:tx>
      <c:layout>
        <c:manualLayout>
          <c:xMode val="edge"/>
          <c:yMode val="edge"/>
          <c:x val="0.82186777596196714"/>
          <c:y val="0.32512315270935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47048561085838E-2"/>
          <c:y val="0.16685493694982304"/>
          <c:w val="0.69194756297965809"/>
          <c:h val="0.625877015404157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'Semak 3'!$H$2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87003417025702"/>
                  <c:y val="-0.650354912532485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3'!$C$4:$C$33</c:f>
              <c:numCache>
                <c:formatCode>0</c:formatCode>
                <c:ptCount val="30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</c:numCache>
            </c:numRef>
          </c:xVal>
          <c:yVal>
            <c:numRef>
              <c:f>'Semak 3'!$H$4:$H$33</c:f>
              <c:numCache>
                <c:formatCode>0.0000</c:formatCode>
                <c:ptCount val="30"/>
                <c:pt idx="0">
                  <c:v>2.6655555555555571E-2</c:v>
                </c:pt>
                <c:pt idx="1">
                  <c:v>2.2203703703703673E-2</c:v>
                </c:pt>
                <c:pt idx="2">
                  <c:v>1.9235802469135754E-2</c:v>
                </c:pt>
                <c:pt idx="3">
                  <c:v>1.7257201646090486E-2</c:v>
                </c:pt>
                <c:pt idx="4">
                  <c:v>1.5938134430726978E-2</c:v>
                </c:pt>
                <c:pt idx="5">
                  <c:v>1.5058756287151309E-2</c:v>
                </c:pt>
                <c:pt idx="6">
                  <c:v>1.4472504191434201E-2</c:v>
                </c:pt>
                <c:pt idx="7">
                  <c:v>1.4081669460956131E-2</c:v>
                </c:pt>
                <c:pt idx="8">
                  <c:v>1.3821112973970751E-2</c:v>
                </c:pt>
                <c:pt idx="9">
                  <c:v>1.3647408649313832E-2</c:v>
                </c:pt>
                <c:pt idx="10">
                  <c:v>1.353160576620922E-2</c:v>
                </c:pt>
                <c:pt idx="11">
                  <c:v>1.3454403844139479E-2</c:v>
                </c:pt>
                <c:pt idx="12">
                  <c:v>1.3402935896092986E-2</c:v>
                </c:pt>
                <c:pt idx="13">
                  <c:v>1.3368623930728657E-2</c:v>
                </c:pt>
                <c:pt idx="14">
                  <c:v>1.3345749287152438E-2</c:v>
                </c:pt>
                <c:pt idx="15">
                  <c:v>1.333049952476829E-2</c:v>
                </c:pt>
                <c:pt idx="16">
                  <c:v>1.3320333016512195E-2</c:v>
                </c:pt>
                <c:pt idx="17">
                  <c:v>1.3313555344341463E-2</c:v>
                </c:pt>
                <c:pt idx="18">
                  <c:v>1.330903689622764E-2</c:v>
                </c:pt>
                <c:pt idx="19">
                  <c:v>1.3306024597485094E-2</c:v>
                </c:pt>
                <c:pt idx="20">
                  <c:v>1.3304016398323395E-2</c:v>
                </c:pt>
                <c:pt idx="21">
                  <c:v>1.3302677598882264E-2</c:v>
                </c:pt>
                <c:pt idx="22">
                  <c:v>1.330178506592151E-2</c:v>
                </c:pt>
                <c:pt idx="23">
                  <c:v>1.3301190043947673E-2</c:v>
                </c:pt>
                <c:pt idx="24">
                  <c:v>1.330079336263178E-2</c:v>
                </c:pt>
                <c:pt idx="25">
                  <c:v>1.3300528908421188E-2</c:v>
                </c:pt>
                <c:pt idx="26">
                  <c:v>1.3300352605614124E-2</c:v>
                </c:pt>
                <c:pt idx="27">
                  <c:v>1.3300235070409417E-2</c:v>
                </c:pt>
                <c:pt idx="28">
                  <c:v>1.3300156713606277E-2</c:v>
                </c:pt>
                <c:pt idx="29">
                  <c:v>1.3300104475737517E-2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EC0-4115-8D28-C4325346BE29}"/>
            </c:ext>
          </c:extLst>
        </c:ser>
        <c:ser>
          <c:idx val="1"/>
          <c:order val="1"/>
          <c:tx>
            <c:strRef>
              <c:f>'Semak 3'!$I$2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916129351755559"/>
                  <c:y val="-0.598903068150963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3'!$C$4:$C$33</c:f>
              <c:numCache>
                <c:formatCode>0</c:formatCode>
                <c:ptCount val="30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</c:numCache>
            </c:numRef>
          </c:xVal>
          <c:yVal>
            <c:numRef>
              <c:f>'Semak 3'!$I$4:$I$33</c:f>
              <c:numCache>
                <c:formatCode>0.0000</c:formatCode>
                <c:ptCount val="30"/>
                <c:pt idx="0">
                  <c:v>2.3316666666666774E-2</c:v>
                </c:pt>
                <c:pt idx="1">
                  <c:v>1.8308333333333409E-2</c:v>
                </c:pt>
                <c:pt idx="2">
                  <c:v>1.5804166666666716E-2</c:v>
                </c:pt>
                <c:pt idx="3">
                  <c:v>1.4552083333333365E-2</c:v>
                </c:pt>
                <c:pt idx="4">
                  <c:v>1.3926041666666684E-2</c:v>
                </c:pt>
                <c:pt idx="5">
                  <c:v>1.3613020833333343E-2</c:v>
                </c:pt>
                <c:pt idx="6">
                  <c:v>1.3456510416666673E-2</c:v>
                </c:pt>
                <c:pt idx="7">
                  <c:v>1.3378255208333335E-2</c:v>
                </c:pt>
                <c:pt idx="8">
                  <c:v>1.3339127604166667E-2</c:v>
                </c:pt>
                <c:pt idx="9">
                  <c:v>1.3319563802083333E-2</c:v>
                </c:pt>
                <c:pt idx="10">
                  <c:v>1.3309781901041666E-2</c:v>
                </c:pt>
                <c:pt idx="11">
                  <c:v>1.3304890950520834E-2</c:v>
                </c:pt>
                <c:pt idx="12">
                  <c:v>1.3302445475260416E-2</c:v>
                </c:pt>
                <c:pt idx="13">
                  <c:v>1.3301222737630208E-2</c:v>
                </c:pt>
                <c:pt idx="14">
                  <c:v>1.3300611368815104E-2</c:v>
                </c:pt>
                <c:pt idx="15">
                  <c:v>1.3300305684407552E-2</c:v>
                </c:pt>
                <c:pt idx="16">
                  <c:v>1.3300152842203775E-2</c:v>
                </c:pt>
                <c:pt idx="17">
                  <c:v>1.3300076421101887E-2</c:v>
                </c:pt>
                <c:pt idx="18">
                  <c:v>1.3300038210550943E-2</c:v>
                </c:pt>
                <c:pt idx="19">
                  <c:v>1.3300019105275472E-2</c:v>
                </c:pt>
                <c:pt idx="20">
                  <c:v>1.3300009552637736E-2</c:v>
                </c:pt>
                <c:pt idx="21">
                  <c:v>1.3300004776318868E-2</c:v>
                </c:pt>
                <c:pt idx="22">
                  <c:v>1.3300002388159433E-2</c:v>
                </c:pt>
                <c:pt idx="23">
                  <c:v>1.3300001194079716E-2</c:v>
                </c:pt>
                <c:pt idx="24">
                  <c:v>1.3300000597039858E-2</c:v>
                </c:pt>
                <c:pt idx="25">
                  <c:v>1.3300000298519929E-2</c:v>
                </c:pt>
                <c:pt idx="26">
                  <c:v>1.3300000149259963E-2</c:v>
                </c:pt>
                <c:pt idx="27">
                  <c:v>1.3300000074629982E-2</c:v>
                </c:pt>
                <c:pt idx="28">
                  <c:v>1.3300000037314991E-2</c:v>
                </c:pt>
                <c:pt idx="29">
                  <c:v>1.3300000018657495E-2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EC0-4115-8D28-C4325346B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71408"/>
        <c:axId val="139970576"/>
      </c:scatterChart>
      <c:valAx>
        <c:axId val="1399714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70576"/>
        <c:crosses val="autoZero"/>
        <c:crossBetween val="midCat"/>
      </c:valAx>
      <c:valAx>
        <c:axId val="139970576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71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892115097911369E-2"/>
          <c:y val="0.86875498782675009"/>
          <c:w val="0.67305779230426388"/>
          <c:h val="5.5419107094371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747048561085838E-2"/>
          <c:y val="0.16685493694982304"/>
          <c:w val="0.69194756297965809"/>
          <c:h val="0.62587701540415763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'Semak 3'!$J$2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712637360120563"/>
                  <c:y val="-0.524495725163067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3'!$C$4:$C$33</c:f>
              <c:numCache>
                <c:formatCode>0</c:formatCode>
                <c:ptCount val="30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</c:numCache>
            </c:numRef>
          </c:xVal>
          <c:yVal>
            <c:numRef>
              <c:f>'Semak 3'!$J$4:$J$33</c:f>
              <c:numCache>
                <c:formatCode>0.0000</c:formatCode>
                <c:ptCount val="30"/>
                <c:pt idx="0">
                  <c:v>2.331666666666686E-2</c:v>
                </c:pt>
                <c:pt idx="1">
                  <c:v>1.8308333333333499E-2</c:v>
                </c:pt>
                <c:pt idx="2">
                  <c:v>1.5804166666666782E-2</c:v>
                </c:pt>
                <c:pt idx="3">
                  <c:v>1.4552083333333408E-2</c:v>
                </c:pt>
                <c:pt idx="4">
                  <c:v>1.3926041666666713E-2</c:v>
                </c:pt>
                <c:pt idx="5">
                  <c:v>1.3613020833333361E-2</c:v>
                </c:pt>
                <c:pt idx="6">
                  <c:v>1.3456510416666682E-2</c:v>
                </c:pt>
                <c:pt idx="7">
                  <c:v>1.3378255208333342E-2</c:v>
                </c:pt>
                <c:pt idx="8">
                  <c:v>1.3339127604166671E-2</c:v>
                </c:pt>
                <c:pt idx="9">
                  <c:v>1.3319563802083335E-2</c:v>
                </c:pt>
                <c:pt idx="10">
                  <c:v>1.3309781901041668E-2</c:v>
                </c:pt>
                <c:pt idx="11">
                  <c:v>1.3304890950520834E-2</c:v>
                </c:pt>
                <c:pt idx="12">
                  <c:v>1.3302445475260416E-2</c:v>
                </c:pt>
                <c:pt idx="13">
                  <c:v>1.3301222737630208E-2</c:v>
                </c:pt>
                <c:pt idx="14">
                  <c:v>1.3300611368815104E-2</c:v>
                </c:pt>
                <c:pt idx="15">
                  <c:v>1.3300305684407552E-2</c:v>
                </c:pt>
                <c:pt idx="16">
                  <c:v>1.3300152842203775E-2</c:v>
                </c:pt>
                <c:pt idx="17">
                  <c:v>1.3300076421101887E-2</c:v>
                </c:pt>
                <c:pt idx="18">
                  <c:v>1.3300038210550943E-2</c:v>
                </c:pt>
                <c:pt idx="19">
                  <c:v>1.3300019105275472E-2</c:v>
                </c:pt>
                <c:pt idx="20">
                  <c:v>1.3300009552637736E-2</c:v>
                </c:pt>
                <c:pt idx="21">
                  <c:v>1.3300004776318868E-2</c:v>
                </c:pt>
                <c:pt idx="22">
                  <c:v>1.3300002388159433E-2</c:v>
                </c:pt>
                <c:pt idx="23">
                  <c:v>1.3300001194079716E-2</c:v>
                </c:pt>
                <c:pt idx="24">
                  <c:v>1.3300000597039858E-2</c:v>
                </c:pt>
                <c:pt idx="25">
                  <c:v>1.3300000298519929E-2</c:v>
                </c:pt>
                <c:pt idx="26">
                  <c:v>1.3300000149259963E-2</c:v>
                </c:pt>
                <c:pt idx="27">
                  <c:v>1.3300000074629982E-2</c:v>
                </c:pt>
                <c:pt idx="28">
                  <c:v>1.3300000037314991E-2</c:v>
                </c:pt>
                <c:pt idx="29">
                  <c:v>1.3300000018657495E-2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D0-4964-ADAE-7E328A8A9890}"/>
            </c:ext>
          </c:extLst>
        </c:ser>
        <c:ser>
          <c:idx val="3"/>
          <c:order val="1"/>
          <c:tx>
            <c:strRef>
              <c:f>'Semak 3'!$K$2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826047922020219"/>
                  <c:y val="-0.5548904654244951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'Semak 3'!$C$4:$C$33</c:f>
              <c:numCache>
                <c:formatCode>0</c:formatCode>
                <c:ptCount val="30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</c:numCache>
            </c:numRef>
          </c:xVal>
          <c:yVal>
            <c:numRef>
              <c:f>'Semak 3'!$K$4:$K$33</c:f>
              <c:numCache>
                <c:formatCode>0.0000</c:formatCode>
                <c:ptCount val="30"/>
                <c:pt idx="0">
                  <c:v>2.6655555555555592E-2</c:v>
                </c:pt>
                <c:pt idx="1">
                  <c:v>2.2203703703703701E-2</c:v>
                </c:pt>
                <c:pt idx="2">
                  <c:v>1.9235802469135782E-2</c:v>
                </c:pt>
                <c:pt idx="3">
                  <c:v>1.7257201646090507E-2</c:v>
                </c:pt>
                <c:pt idx="4">
                  <c:v>1.5938134430726999E-2</c:v>
                </c:pt>
                <c:pt idx="5">
                  <c:v>1.5058756287151327E-2</c:v>
                </c:pt>
                <c:pt idx="6">
                  <c:v>1.4472504191434213E-2</c:v>
                </c:pt>
                <c:pt idx="7">
                  <c:v>1.4081669460956139E-2</c:v>
                </c:pt>
                <c:pt idx="8">
                  <c:v>1.3821112973970758E-2</c:v>
                </c:pt>
                <c:pt idx="9">
                  <c:v>1.3647408649313837E-2</c:v>
                </c:pt>
                <c:pt idx="10">
                  <c:v>1.3531605766209223E-2</c:v>
                </c:pt>
                <c:pt idx="11">
                  <c:v>1.3454403844139482E-2</c:v>
                </c:pt>
                <c:pt idx="12">
                  <c:v>1.3402935896092988E-2</c:v>
                </c:pt>
                <c:pt idx="13">
                  <c:v>1.3368623930728659E-2</c:v>
                </c:pt>
                <c:pt idx="14">
                  <c:v>1.3345749287152438E-2</c:v>
                </c:pt>
                <c:pt idx="15">
                  <c:v>1.3330499524768292E-2</c:v>
                </c:pt>
                <c:pt idx="16">
                  <c:v>1.3320333016512195E-2</c:v>
                </c:pt>
                <c:pt idx="17">
                  <c:v>1.3313555344341463E-2</c:v>
                </c:pt>
                <c:pt idx="18">
                  <c:v>1.3309036896227642E-2</c:v>
                </c:pt>
                <c:pt idx="19">
                  <c:v>1.3306024597485094E-2</c:v>
                </c:pt>
                <c:pt idx="20">
                  <c:v>1.3304016398323395E-2</c:v>
                </c:pt>
                <c:pt idx="21">
                  <c:v>1.3302677598882264E-2</c:v>
                </c:pt>
                <c:pt idx="22">
                  <c:v>1.330178506592151E-2</c:v>
                </c:pt>
                <c:pt idx="23">
                  <c:v>1.3301190043947673E-2</c:v>
                </c:pt>
                <c:pt idx="24">
                  <c:v>1.330079336263178E-2</c:v>
                </c:pt>
                <c:pt idx="25">
                  <c:v>1.3300528908421188E-2</c:v>
                </c:pt>
                <c:pt idx="26">
                  <c:v>1.3300352605614124E-2</c:v>
                </c:pt>
                <c:pt idx="27">
                  <c:v>1.3300235070409417E-2</c:v>
                </c:pt>
                <c:pt idx="28">
                  <c:v>1.3300156713606277E-2</c:v>
                </c:pt>
                <c:pt idx="29">
                  <c:v>1.3300104475737517E-2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D0-4964-ADAE-7E328A8A9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71408"/>
        <c:axId val="139970576"/>
      </c:scatterChart>
      <c:valAx>
        <c:axId val="1399714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70576"/>
        <c:crosses val="autoZero"/>
        <c:crossBetween val="midCat"/>
      </c:valAx>
      <c:valAx>
        <c:axId val="139970576"/>
        <c:scaling>
          <c:orientation val="minMax"/>
          <c:min val="5.000000000000001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971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3130555555555552"/>
          <c:y val="8.33333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'HHBK 1'!$L$2</c:f>
              <c:strCache>
                <c:ptCount val="1"/>
                <c:pt idx="0">
                  <c:v>k5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728346456692913"/>
                  <c:y val="-0.200426509186351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1'!$C$4:$C$31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</c:numCache>
            </c:numRef>
          </c:xVal>
          <c:yVal>
            <c:numRef>
              <c:f>'HHBK 1'!$L$4:$L$31</c:f>
              <c:numCache>
                <c:formatCode>0.0000</c:formatCode>
                <c:ptCount val="28"/>
                <c:pt idx="0">
                  <c:v>1.7799999999999955E-2</c:v>
                </c:pt>
                <c:pt idx="1">
                  <c:v>1.0399999999999974E-2</c:v>
                </c:pt>
                <c:pt idx="2">
                  <c:v>7.9333333333333218E-3</c:v>
                </c:pt>
                <c:pt idx="3">
                  <c:v>7.1111111111111054E-3</c:v>
                </c:pt>
                <c:pt idx="4">
                  <c:v>6.8370370370370347E-3</c:v>
                </c:pt>
                <c:pt idx="5">
                  <c:v>6.7456790123456784E-3</c:v>
                </c:pt>
                <c:pt idx="6">
                  <c:v>6.7152263374485599E-3</c:v>
                </c:pt>
                <c:pt idx="7">
                  <c:v>6.7050754458161865E-3</c:v>
                </c:pt>
                <c:pt idx="8">
                  <c:v>6.7016918152720626E-3</c:v>
                </c:pt>
                <c:pt idx="9">
                  <c:v>6.7005639384240213E-3</c:v>
                </c:pt>
                <c:pt idx="10">
                  <c:v>6.7001879794746739E-3</c:v>
                </c:pt>
                <c:pt idx="11">
                  <c:v>6.7000626598248915E-3</c:v>
                </c:pt>
                <c:pt idx="12">
                  <c:v>6.7000208866082973E-3</c:v>
                </c:pt>
                <c:pt idx="13">
                  <c:v>6.7000069622027659E-3</c:v>
                </c:pt>
                <c:pt idx="14">
                  <c:v>6.7000023207342552E-3</c:v>
                </c:pt>
                <c:pt idx="15">
                  <c:v>6.7000007735780855E-3</c:v>
                </c:pt>
                <c:pt idx="16">
                  <c:v>6.7000002578593617E-3</c:v>
                </c:pt>
                <c:pt idx="17">
                  <c:v>6.7000000859531207E-3</c:v>
                </c:pt>
                <c:pt idx="18">
                  <c:v>6.7000000286510401E-3</c:v>
                </c:pt>
                <c:pt idx="19">
                  <c:v>6.7000000095503469E-3</c:v>
                </c:pt>
                <c:pt idx="20">
                  <c:v>6.7000000031834494E-3</c:v>
                </c:pt>
                <c:pt idx="21">
                  <c:v>6.7000000010611497E-3</c:v>
                </c:pt>
                <c:pt idx="22">
                  <c:v>6.7000000003537164E-3</c:v>
                </c:pt>
                <c:pt idx="23">
                  <c:v>6.7000000001179059E-3</c:v>
                </c:pt>
                <c:pt idx="24">
                  <c:v>6.7000000000393021E-3</c:v>
                </c:pt>
                <c:pt idx="25">
                  <c:v>6.7000000000131009E-3</c:v>
                </c:pt>
                <c:pt idx="26">
                  <c:v>6.7000000000043674E-3</c:v>
                </c:pt>
                <c:pt idx="27">
                  <c:v>6.7000000000014557E-3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29-4B55-BA60-84A9FA04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014640"/>
        <c:axId val="313008816"/>
      </c:scatterChart>
      <c:valAx>
        <c:axId val="313014640"/>
        <c:scaling>
          <c:orientation val="minMax"/>
          <c:max val="9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008816"/>
        <c:crosses val="autoZero"/>
        <c:crossBetween val="midCat"/>
      </c:valAx>
      <c:valAx>
        <c:axId val="31300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014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'HHBK 2'!$G$4</c:f>
              <c:strCache>
                <c:ptCount val="1"/>
                <c:pt idx="0">
                  <c:v>K1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1032075678040245"/>
                  <c:y val="-0.2210834062408865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0.0282x</a:t>
                    </a:r>
                    <a:r>
                      <a:rPr lang="en-US" baseline="30000"/>
                      <a:t>-0.052</a:t>
                    </a:r>
                    <a:br>
                      <a:rPr lang="en-US" baseline="0"/>
                    </a:br>
                    <a:r>
                      <a:rPr lang="en-US" baseline="0"/>
                      <a:t>R² = 0.4868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2'!$B$6:$B$52</c:f>
              <c:numCache>
                <c:formatCode>0</c:formatCode>
                <c:ptCount val="47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  <c:pt idx="28">
                  <c:v>870</c:v>
                </c:pt>
                <c:pt idx="29">
                  <c:v>900</c:v>
                </c:pt>
                <c:pt idx="30">
                  <c:v>930</c:v>
                </c:pt>
                <c:pt idx="31">
                  <c:v>960</c:v>
                </c:pt>
                <c:pt idx="32">
                  <c:v>990</c:v>
                </c:pt>
                <c:pt idx="33">
                  <c:v>1020</c:v>
                </c:pt>
                <c:pt idx="34">
                  <c:v>1050</c:v>
                </c:pt>
                <c:pt idx="35">
                  <c:v>1080</c:v>
                </c:pt>
                <c:pt idx="36">
                  <c:v>1110</c:v>
                </c:pt>
                <c:pt idx="37">
                  <c:v>1140</c:v>
                </c:pt>
                <c:pt idx="38">
                  <c:v>1170</c:v>
                </c:pt>
                <c:pt idx="39">
                  <c:v>1200</c:v>
                </c:pt>
                <c:pt idx="40">
                  <c:v>1230</c:v>
                </c:pt>
                <c:pt idx="41">
                  <c:v>1260</c:v>
                </c:pt>
                <c:pt idx="42">
                  <c:v>1290</c:v>
                </c:pt>
                <c:pt idx="43">
                  <c:v>1320</c:v>
                </c:pt>
                <c:pt idx="44">
                  <c:v>1350</c:v>
                </c:pt>
                <c:pt idx="45">
                  <c:v>1380</c:v>
                </c:pt>
                <c:pt idx="46">
                  <c:v>1410</c:v>
                </c:pt>
              </c:numCache>
            </c:numRef>
          </c:xVal>
          <c:yVal>
            <c:numRef>
              <c:f>'HHBK 2'!$G$6:$G$52</c:f>
              <c:numCache>
                <c:formatCode>0.0000</c:formatCode>
                <c:ptCount val="47"/>
                <c:pt idx="0">
                  <c:v>3.0000000000000013E-2</c:v>
                </c:pt>
                <c:pt idx="1">
                  <c:v>2.4285714285714303E-2</c:v>
                </c:pt>
                <c:pt idx="2">
                  <c:v>2.1836734693877563E-2</c:v>
                </c:pt>
                <c:pt idx="3">
                  <c:v>2.0787172011661817E-2</c:v>
                </c:pt>
                <c:pt idx="4">
                  <c:v>2.033735943356935E-2</c:v>
                </c:pt>
                <c:pt idx="5">
                  <c:v>2.0144582614386865E-2</c:v>
                </c:pt>
                <c:pt idx="6">
                  <c:v>2.0061963977594372E-2</c:v>
                </c:pt>
                <c:pt idx="7">
                  <c:v>2.0026555990397588E-2</c:v>
                </c:pt>
                <c:pt idx="8">
                  <c:v>2.0011381138741825E-2</c:v>
                </c:pt>
                <c:pt idx="9">
                  <c:v>2.0004877630889352E-2</c:v>
                </c:pt>
                <c:pt idx="10">
                  <c:v>2.0002090413238294E-2</c:v>
                </c:pt>
                <c:pt idx="11">
                  <c:v>2.000089589138784E-2</c:v>
                </c:pt>
                <c:pt idx="12">
                  <c:v>2.0000383953451932E-2</c:v>
                </c:pt>
                <c:pt idx="13">
                  <c:v>2.0000164551479401E-2</c:v>
                </c:pt>
                <c:pt idx="14">
                  <c:v>2.00000705220626E-2</c:v>
                </c:pt>
                <c:pt idx="15">
                  <c:v>2.0000030223741114E-2</c:v>
                </c:pt>
                <c:pt idx="16">
                  <c:v>2.0000012953031908E-2</c:v>
                </c:pt>
                <c:pt idx="17">
                  <c:v>2.0000005551299389E-2</c:v>
                </c:pt>
                <c:pt idx="18">
                  <c:v>2.0000002379128308E-2</c:v>
                </c:pt>
                <c:pt idx="19">
                  <c:v>2.0000001019626418E-2</c:v>
                </c:pt>
                <c:pt idx="20">
                  <c:v>2.0000000436982752E-2</c:v>
                </c:pt>
                <c:pt idx="21">
                  <c:v>2.0000000187278322E-2</c:v>
                </c:pt>
                <c:pt idx="22">
                  <c:v>2.0000000080262138E-2</c:v>
                </c:pt>
                <c:pt idx="23">
                  <c:v>2.0000000034398061E-2</c:v>
                </c:pt>
                <c:pt idx="24">
                  <c:v>2.0000000014742027E-2</c:v>
                </c:pt>
                <c:pt idx="25">
                  <c:v>2.0000000006318013E-2</c:v>
                </c:pt>
                <c:pt idx="26">
                  <c:v>2.000000000270772E-2</c:v>
                </c:pt>
                <c:pt idx="27">
                  <c:v>2.0000000001160451E-2</c:v>
                </c:pt>
                <c:pt idx="28">
                  <c:v>2.0000000000497335E-2</c:v>
                </c:pt>
                <c:pt idx="29">
                  <c:v>2.0000000000213146E-2</c:v>
                </c:pt>
                <c:pt idx="30">
                  <c:v>2.0000000000091347E-2</c:v>
                </c:pt>
                <c:pt idx="31">
                  <c:v>2.000000000003915E-2</c:v>
                </c:pt>
                <c:pt idx="32">
                  <c:v>2.0000000000016779E-2</c:v>
                </c:pt>
                <c:pt idx="33">
                  <c:v>2.0000000000007193E-2</c:v>
                </c:pt>
                <c:pt idx="34">
                  <c:v>2.0000000000003081E-2</c:v>
                </c:pt>
                <c:pt idx="35">
                  <c:v>2.0000000000001322E-2</c:v>
                </c:pt>
                <c:pt idx="36">
                  <c:v>2.0000000000000566E-2</c:v>
                </c:pt>
                <c:pt idx="37">
                  <c:v>2.0000000000000243E-2</c:v>
                </c:pt>
                <c:pt idx="38">
                  <c:v>2.0000000000000104E-2</c:v>
                </c:pt>
                <c:pt idx="39">
                  <c:v>2.0000000000000046E-2</c:v>
                </c:pt>
                <c:pt idx="40">
                  <c:v>2.0000000000000021E-2</c:v>
                </c:pt>
                <c:pt idx="41">
                  <c:v>2.0000000000000007E-2</c:v>
                </c:pt>
                <c:pt idx="42">
                  <c:v>2.0000000000000004E-2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DC-4D21-971C-C9875E8AD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014448"/>
        <c:axId val="702019368"/>
      </c:scatterChart>
      <c:valAx>
        <c:axId val="7020144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19368"/>
        <c:crosses val="autoZero"/>
        <c:crossBetween val="midCat"/>
      </c:valAx>
      <c:valAx>
        <c:axId val="702019368"/>
        <c:scaling>
          <c:orientation val="minMax"/>
        </c:scaling>
        <c:delete val="0"/>
        <c:axPos val="l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1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'HHBK 2'!$H$4</c:f>
              <c:strCache>
                <c:ptCount val="1"/>
                <c:pt idx="0">
                  <c:v>K2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4.4874234470691166E-2"/>
                  <c:y val="-0.210620443277923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2'!$B$6:$B$52</c:f>
              <c:numCache>
                <c:formatCode>0</c:formatCode>
                <c:ptCount val="47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  <c:pt idx="28">
                  <c:v>870</c:v>
                </c:pt>
                <c:pt idx="29">
                  <c:v>900</c:v>
                </c:pt>
                <c:pt idx="30">
                  <c:v>930</c:v>
                </c:pt>
                <c:pt idx="31">
                  <c:v>960</c:v>
                </c:pt>
                <c:pt idx="32">
                  <c:v>990</c:v>
                </c:pt>
                <c:pt idx="33">
                  <c:v>1020</c:v>
                </c:pt>
                <c:pt idx="34">
                  <c:v>1050</c:v>
                </c:pt>
                <c:pt idx="35">
                  <c:v>1080</c:v>
                </c:pt>
                <c:pt idx="36">
                  <c:v>1110</c:v>
                </c:pt>
                <c:pt idx="37">
                  <c:v>1140</c:v>
                </c:pt>
                <c:pt idx="38">
                  <c:v>1170</c:v>
                </c:pt>
                <c:pt idx="39">
                  <c:v>1200</c:v>
                </c:pt>
                <c:pt idx="40">
                  <c:v>1230</c:v>
                </c:pt>
                <c:pt idx="41">
                  <c:v>1260</c:v>
                </c:pt>
                <c:pt idx="42">
                  <c:v>1290</c:v>
                </c:pt>
                <c:pt idx="43">
                  <c:v>1320</c:v>
                </c:pt>
                <c:pt idx="44">
                  <c:v>1350</c:v>
                </c:pt>
                <c:pt idx="45">
                  <c:v>1380</c:v>
                </c:pt>
                <c:pt idx="46">
                  <c:v>1410</c:v>
                </c:pt>
              </c:numCache>
            </c:numRef>
          </c:xVal>
          <c:yVal>
            <c:numRef>
              <c:f>'HHBK 2'!$H$6:$H$52</c:f>
              <c:numCache>
                <c:formatCode>0.0000</c:formatCode>
                <c:ptCount val="47"/>
                <c:pt idx="0">
                  <c:v>3.1666666666666843E-2</c:v>
                </c:pt>
                <c:pt idx="1">
                  <c:v>2.5833333333333514E-2</c:v>
                </c:pt>
                <c:pt idx="2">
                  <c:v>2.2916666666666804E-2</c:v>
                </c:pt>
                <c:pt idx="3">
                  <c:v>2.1458333333333426E-2</c:v>
                </c:pt>
                <c:pt idx="4">
                  <c:v>2.0729166666666726E-2</c:v>
                </c:pt>
                <c:pt idx="5">
                  <c:v>2.036458333333337E-2</c:v>
                </c:pt>
                <c:pt idx="6">
                  <c:v>2.0182291666666689E-2</c:v>
                </c:pt>
                <c:pt idx="7">
                  <c:v>2.0091145833333345E-2</c:v>
                </c:pt>
                <c:pt idx="8">
                  <c:v>2.0045572916666674E-2</c:v>
                </c:pt>
                <c:pt idx="9">
                  <c:v>2.0022786458333337E-2</c:v>
                </c:pt>
                <c:pt idx="10">
                  <c:v>2.0011393229166671E-2</c:v>
                </c:pt>
                <c:pt idx="11">
                  <c:v>2.0005696614583336E-2</c:v>
                </c:pt>
                <c:pt idx="12">
                  <c:v>2.0002848307291668E-2</c:v>
                </c:pt>
                <c:pt idx="13">
                  <c:v>2.0001424153645832E-2</c:v>
                </c:pt>
                <c:pt idx="14">
                  <c:v>2.0000712076822916E-2</c:v>
                </c:pt>
                <c:pt idx="15">
                  <c:v>2.0000356038411458E-2</c:v>
                </c:pt>
                <c:pt idx="16">
                  <c:v>2.0000178019205731E-2</c:v>
                </c:pt>
                <c:pt idx="17">
                  <c:v>2.0000089009602866E-2</c:v>
                </c:pt>
                <c:pt idx="18">
                  <c:v>2.0000044504801431E-2</c:v>
                </c:pt>
                <c:pt idx="19">
                  <c:v>2.0000022252400718E-2</c:v>
                </c:pt>
                <c:pt idx="20">
                  <c:v>2.0000011126200357E-2</c:v>
                </c:pt>
                <c:pt idx="21">
                  <c:v>2.0000005563100179E-2</c:v>
                </c:pt>
                <c:pt idx="22">
                  <c:v>2.0000002781550091E-2</c:v>
                </c:pt>
                <c:pt idx="23">
                  <c:v>2.0000001390775044E-2</c:v>
                </c:pt>
                <c:pt idx="24">
                  <c:v>2.0000000695387522E-2</c:v>
                </c:pt>
                <c:pt idx="25">
                  <c:v>2.0000000347693763E-2</c:v>
                </c:pt>
                <c:pt idx="26">
                  <c:v>2.0000000173846882E-2</c:v>
                </c:pt>
                <c:pt idx="27">
                  <c:v>2.0000000086923441E-2</c:v>
                </c:pt>
                <c:pt idx="28">
                  <c:v>2.0000000043461721E-2</c:v>
                </c:pt>
                <c:pt idx="29">
                  <c:v>2.0000000021730861E-2</c:v>
                </c:pt>
                <c:pt idx="30">
                  <c:v>2.000000001086543E-2</c:v>
                </c:pt>
                <c:pt idx="31">
                  <c:v>2.0000000005432714E-2</c:v>
                </c:pt>
                <c:pt idx="32">
                  <c:v>2.0000000002716359E-2</c:v>
                </c:pt>
                <c:pt idx="33">
                  <c:v>2.0000000001358178E-2</c:v>
                </c:pt>
                <c:pt idx="34">
                  <c:v>2.0000000000679089E-2</c:v>
                </c:pt>
                <c:pt idx="35">
                  <c:v>2.0000000000339545E-2</c:v>
                </c:pt>
                <c:pt idx="36">
                  <c:v>2.0000000000169774E-2</c:v>
                </c:pt>
                <c:pt idx="37">
                  <c:v>2.0000000000084887E-2</c:v>
                </c:pt>
                <c:pt idx="38">
                  <c:v>2.0000000000042442E-2</c:v>
                </c:pt>
                <c:pt idx="39">
                  <c:v>2.0000000000021223E-2</c:v>
                </c:pt>
                <c:pt idx="40">
                  <c:v>2.000000000001061E-2</c:v>
                </c:pt>
                <c:pt idx="41">
                  <c:v>2.0000000000005305E-2</c:v>
                </c:pt>
                <c:pt idx="42">
                  <c:v>2.0000000000002655E-2</c:v>
                </c:pt>
                <c:pt idx="43">
                  <c:v>2.0000000000001326E-2</c:v>
                </c:pt>
                <c:pt idx="44">
                  <c:v>2.0000000000000663E-2</c:v>
                </c:pt>
                <c:pt idx="45">
                  <c:v>2.0000000000000333E-2</c:v>
                </c:pt>
                <c:pt idx="46">
                  <c:v>2.0000000000000167E-2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61-467C-BAAD-64DDFB2CD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014448"/>
        <c:axId val="702019368"/>
      </c:scatterChart>
      <c:valAx>
        <c:axId val="7020144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19368"/>
        <c:crosses val="autoZero"/>
        <c:crossBetween val="midCat"/>
      </c:valAx>
      <c:valAx>
        <c:axId val="702019368"/>
        <c:scaling>
          <c:orientation val="minMax"/>
        </c:scaling>
        <c:delete val="0"/>
        <c:axPos val="l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1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'HHBK 2'!$I$4</c:f>
              <c:strCache>
                <c:ptCount val="1"/>
                <c:pt idx="0">
                  <c:v>K3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4.4874234470691166E-2"/>
                  <c:y val="-0.210620443277923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2'!$B$6:$B$52</c:f>
              <c:numCache>
                <c:formatCode>0</c:formatCode>
                <c:ptCount val="47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  <c:pt idx="28">
                  <c:v>870</c:v>
                </c:pt>
                <c:pt idx="29">
                  <c:v>900</c:v>
                </c:pt>
                <c:pt idx="30">
                  <c:v>930</c:v>
                </c:pt>
                <c:pt idx="31">
                  <c:v>960</c:v>
                </c:pt>
                <c:pt idx="32">
                  <c:v>990</c:v>
                </c:pt>
                <c:pt idx="33">
                  <c:v>1020</c:v>
                </c:pt>
                <c:pt idx="34">
                  <c:v>1050</c:v>
                </c:pt>
                <c:pt idx="35">
                  <c:v>1080</c:v>
                </c:pt>
                <c:pt idx="36">
                  <c:v>1110</c:v>
                </c:pt>
                <c:pt idx="37">
                  <c:v>1140</c:v>
                </c:pt>
                <c:pt idx="38">
                  <c:v>1170</c:v>
                </c:pt>
                <c:pt idx="39">
                  <c:v>1200</c:v>
                </c:pt>
                <c:pt idx="40">
                  <c:v>1230</c:v>
                </c:pt>
                <c:pt idx="41">
                  <c:v>1260</c:v>
                </c:pt>
                <c:pt idx="42">
                  <c:v>1290</c:v>
                </c:pt>
                <c:pt idx="43">
                  <c:v>1320</c:v>
                </c:pt>
                <c:pt idx="44">
                  <c:v>1350</c:v>
                </c:pt>
                <c:pt idx="45">
                  <c:v>1380</c:v>
                </c:pt>
                <c:pt idx="46">
                  <c:v>1410</c:v>
                </c:pt>
              </c:numCache>
            </c:numRef>
          </c:xVal>
          <c:yVal>
            <c:numRef>
              <c:f>'HHBK 2'!$I$6:$I$52</c:f>
              <c:numCache>
                <c:formatCode>0.0000</c:formatCode>
                <c:ptCount val="47"/>
                <c:pt idx="0">
                  <c:v>2.000000000000034E-2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68-44FA-A7C2-D9E84AE1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014448"/>
        <c:axId val="702019368"/>
      </c:scatterChart>
      <c:valAx>
        <c:axId val="7020144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19368"/>
        <c:crosses val="autoZero"/>
        <c:crossBetween val="midCat"/>
      </c:valAx>
      <c:valAx>
        <c:axId val="702019368"/>
        <c:scaling>
          <c:orientation val="minMax"/>
        </c:scaling>
        <c:delete val="0"/>
        <c:axPos val="l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1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'HHBK 2'!$J$4</c:f>
              <c:strCache>
                <c:ptCount val="1"/>
                <c:pt idx="0">
                  <c:v>K4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4.4874234470691166E-2"/>
                  <c:y val="-0.210620443277923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2'!$B$6:$B$52</c:f>
              <c:numCache>
                <c:formatCode>0</c:formatCode>
                <c:ptCount val="47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  <c:pt idx="25">
                  <c:v>780</c:v>
                </c:pt>
                <c:pt idx="26">
                  <c:v>810</c:v>
                </c:pt>
                <c:pt idx="27">
                  <c:v>840</c:v>
                </c:pt>
                <c:pt idx="28">
                  <c:v>870</c:v>
                </c:pt>
                <c:pt idx="29">
                  <c:v>900</c:v>
                </c:pt>
                <c:pt idx="30">
                  <c:v>930</c:v>
                </c:pt>
                <c:pt idx="31">
                  <c:v>960</c:v>
                </c:pt>
                <c:pt idx="32">
                  <c:v>990</c:v>
                </c:pt>
                <c:pt idx="33">
                  <c:v>1020</c:v>
                </c:pt>
                <c:pt idx="34">
                  <c:v>1050</c:v>
                </c:pt>
                <c:pt idx="35">
                  <c:v>1080</c:v>
                </c:pt>
                <c:pt idx="36">
                  <c:v>1110</c:v>
                </c:pt>
                <c:pt idx="37">
                  <c:v>1140</c:v>
                </c:pt>
                <c:pt idx="38">
                  <c:v>1170</c:v>
                </c:pt>
                <c:pt idx="39">
                  <c:v>1200</c:v>
                </c:pt>
                <c:pt idx="40">
                  <c:v>1230</c:v>
                </c:pt>
                <c:pt idx="41">
                  <c:v>1260</c:v>
                </c:pt>
                <c:pt idx="42">
                  <c:v>1290</c:v>
                </c:pt>
                <c:pt idx="43">
                  <c:v>1320</c:v>
                </c:pt>
                <c:pt idx="44">
                  <c:v>1350</c:v>
                </c:pt>
                <c:pt idx="45">
                  <c:v>1380</c:v>
                </c:pt>
                <c:pt idx="46">
                  <c:v>1410</c:v>
                </c:pt>
              </c:numCache>
            </c:numRef>
          </c:xVal>
          <c:yVal>
            <c:numRef>
              <c:f>'HHBK 2'!$J$6:$J$52</c:f>
              <c:numCache>
                <c:formatCode>0.0000</c:formatCode>
                <c:ptCount val="47"/>
                <c:pt idx="0">
                  <c:v>2.777777777777771E-2</c:v>
                </c:pt>
                <c:pt idx="1">
                  <c:v>2.2592592592592553E-2</c:v>
                </c:pt>
                <c:pt idx="2">
                  <c:v>2.0864197530864177E-2</c:v>
                </c:pt>
                <c:pt idx="3">
                  <c:v>2.0288065843621392E-2</c:v>
                </c:pt>
                <c:pt idx="4">
                  <c:v>2.0096021947873795E-2</c:v>
                </c:pt>
                <c:pt idx="5">
                  <c:v>2.0032007315957931E-2</c:v>
                </c:pt>
                <c:pt idx="6">
                  <c:v>2.0010669105319311E-2</c:v>
                </c:pt>
                <c:pt idx="7">
                  <c:v>2.000355636843977E-2</c:v>
                </c:pt>
                <c:pt idx="8">
                  <c:v>2.000118545614659E-2</c:v>
                </c:pt>
                <c:pt idx="9">
                  <c:v>2.0000395152048864E-2</c:v>
                </c:pt>
                <c:pt idx="10">
                  <c:v>2.0000131717349622E-2</c:v>
                </c:pt>
                <c:pt idx="11">
                  <c:v>2.0000043905783207E-2</c:v>
                </c:pt>
                <c:pt idx="12">
                  <c:v>2.0000014635261069E-2</c:v>
                </c:pt>
                <c:pt idx="13">
                  <c:v>2.0000004878420356E-2</c:v>
                </c:pt>
                <c:pt idx="14">
                  <c:v>2.0000001626140119E-2</c:v>
                </c:pt>
                <c:pt idx="15">
                  <c:v>2.0000000542046707E-2</c:v>
                </c:pt>
                <c:pt idx="16">
                  <c:v>2.0000000180682237E-2</c:v>
                </c:pt>
                <c:pt idx="17">
                  <c:v>2.0000000060227414E-2</c:v>
                </c:pt>
                <c:pt idx="18">
                  <c:v>2.0000000020075806E-2</c:v>
                </c:pt>
                <c:pt idx="19">
                  <c:v>2.0000000006691936E-2</c:v>
                </c:pt>
                <c:pt idx="20">
                  <c:v>2.0000000002230647E-2</c:v>
                </c:pt>
                <c:pt idx="21">
                  <c:v>2.0000000000743548E-2</c:v>
                </c:pt>
                <c:pt idx="22">
                  <c:v>2.0000000000247851E-2</c:v>
                </c:pt>
                <c:pt idx="23">
                  <c:v>2.0000000000082618E-2</c:v>
                </c:pt>
                <c:pt idx="24">
                  <c:v>2.0000000000027541E-2</c:v>
                </c:pt>
                <c:pt idx="25">
                  <c:v>2.0000000000009181E-2</c:v>
                </c:pt>
                <c:pt idx="26">
                  <c:v>2.000000000000306E-2</c:v>
                </c:pt>
                <c:pt idx="27">
                  <c:v>2.000000000000102E-2</c:v>
                </c:pt>
                <c:pt idx="28">
                  <c:v>2.000000000000034E-2</c:v>
                </c:pt>
                <c:pt idx="29">
                  <c:v>2.0000000000000115E-2</c:v>
                </c:pt>
                <c:pt idx="30">
                  <c:v>2.0000000000000039E-2</c:v>
                </c:pt>
                <c:pt idx="31">
                  <c:v>2.0000000000000014E-2</c:v>
                </c:pt>
                <c:pt idx="32">
                  <c:v>2.0000000000000004E-2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97-42AA-9791-F328CE4B9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014448"/>
        <c:axId val="702019368"/>
      </c:scatterChart>
      <c:valAx>
        <c:axId val="7020144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19368"/>
        <c:crosses val="autoZero"/>
        <c:crossBetween val="midCat"/>
      </c:valAx>
      <c:valAx>
        <c:axId val="702019368"/>
        <c:scaling>
          <c:orientation val="minMax"/>
        </c:scaling>
        <c:delete val="0"/>
        <c:axPos val="l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1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k1,</a:t>
            </a:r>
            <a:r>
              <a:rPr lang="en-US" baseline="0"/>
              <a:t> k2</a:t>
            </a:r>
            <a:endParaRPr lang="en-US"/>
          </a:p>
        </c:rich>
      </c:tx>
      <c:layout>
        <c:manualLayout>
          <c:xMode val="edge"/>
          <c:yMode val="edge"/>
          <c:x val="0.85832157174915491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70393539551657E-2"/>
          <c:y val="0.17171296296296296"/>
          <c:w val="0.69912367469422065"/>
          <c:h val="0.614984324876057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'HHBK 3'!$H$2</c:f>
              <c:strCache>
                <c:ptCount val="1"/>
                <c:pt idx="0">
                  <c:v>k1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420704199672075"/>
                  <c:y val="-0.624799139690871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3'!$C$4:$C$28</c:f>
              <c:numCache>
                <c:formatCode>General</c:formatCode>
                <c:ptCount val="2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</c:numCache>
            </c:numRef>
          </c:xVal>
          <c:yVal>
            <c:numRef>
              <c:f>'HHBK 3'!$H$4:$H$28</c:f>
              <c:numCache>
                <c:formatCode>0.0000</c:formatCode>
                <c:ptCount val="25"/>
                <c:pt idx="0">
                  <c:v>2.3316666666666645E-2</c:v>
                </c:pt>
                <c:pt idx="1">
                  <c:v>1.8308333333333329E-2</c:v>
                </c:pt>
                <c:pt idx="2">
                  <c:v>1.5804166666666668E-2</c:v>
                </c:pt>
                <c:pt idx="3">
                  <c:v>1.4552083333333334E-2</c:v>
                </c:pt>
                <c:pt idx="4">
                  <c:v>1.3926041666666666E-2</c:v>
                </c:pt>
                <c:pt idx="5">
                  <c:v>1.3613020833333333E-2</c:v>
                </c:pt>
                <c:pt idx="6">
                  <c:v>1.3456510416666666E-2</c:v>
                </c:pt>
                <c:pt idx="7">
                  <c:v>1.3378255208333334E-2</c:v>
                </c:pt>
                <c:pt idx="8">
                  <c:v>1.3339127604166666E-2</c:v>
                </c:pt>
                <c:pt idx="9">
                  <c:v>1.3319563802083333E-2</c:v>
                </c:pt>
                <c:pt idx="10">
                  <c:v>1.3309781901041666E-2</c:v>
                </c:pt>
                <c:pt idx="11">
                  <c:v>1.3304890950520832E-2</c:v>
                </c:pt>
                <c:pt idx="12">
                  <c:v>1.3302445475260416E-2</c:v>
                </c:pt>
                <c:pt idx="13">
                  <c:v>1.3301222737630208E-2</c:v>
                </c:pt>
                <c:pt idx="14">
                  <c:v>1.3300611368815104E-2</c:v>
                </c:pt>
                <c:pt idx="15">
                  <c:v>1.3300305684407552E-2</c:v>
                </c:pt>
                <c:pt idx="16">
                  <c:v>1.3300152842203775E-2</c:v>
                </c:pt>
                <c:pt idx="17">
                  <c:v>1.3300076421101887E-2</c:v>
                </c:pt>
                <c:pt idx="18">
                  <c:v>1.3300038210550943E-2</c:v>
                </c:pt>
                <c:pt idx="19">
                  <c:v>1.3300019105275472E-2</c:v>
                </c:pt>
                <c:pt idx="20">
                  <c:v>1.3300009552637736E-2</c:v>
                </c:pt>
                <c:pt idx="21">
                  <c:v>1.3300004776318868E-2</c:v>
                </c:pt>
                <c:pt idx="22">
                  <c:v>1.3300002388159433E-2</c:v>
                </c:pt>
                <c:pt idx="23">
                  <c:v>1.3300001194079716E-2</c:v>
                </c:pt>
                <c:pt idx="24">
                  <c:v>1.3300000597039858E-2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E7E-436F-BE30-B07C92DE52B1}"/>
            </c:ext>
          </c:extLst>
        </c:ser>
        <c:ser>
          <c:idx val="1"/>
          <c:order val="1"/>
          <c:tx>
            <c:strRef>
              <c:f>'HHBK 3'!$I$2</c:f>
              <c:strCache>
                <c:ptCount val="1"/>
                <c:pt idx="0">
                  <c:v>k2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1811731015094634E-2"/>
                  <c:y val="-0.615539880431612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3'!$C$4:$C$28</c:f>
              <c:numCache>
                <c:formatCode>General</c:formatCode>
                <c:ptCount val="2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</c:numCache>
            </c:numRef>
          </c:xVal>
          <c:yVal>
            <c:numRef>
              <c:f>'HHBK 3'!$I$4:$I$28</c:f>
              <c:numCache>
                <c:formatCode>0.0000</c:formatCode>
                <c:ptCount val="25"/>
                <c:pt idx="0">
                  <c:v>2.8324999999999972E-2</c:v>
                </c:pt>
                <c:pt idx="1">
                  <c:v>2.4568749999999986E-2</c:v>
                </c:pt>
                <c:pt idx="2">
                  <c:v>2.1751562499999998E-2</c:v>
                </c:pt>
                <c:pt idx="3">
                  <c:v>1.9638671875000006E-2</c:v>
                </c:pt>
                <c:pt idx="4">
                  <c:v>1.8054003906250008E-2</c:v>
                </c:pt>
                <c:pt idx="5">
                  <c:v>1.6865502929687508E-2</c:v>
                </c:pt>
                <c:pt idx="6">
                  <c:v>1.5974127197265632E-2</c:v>
                </c:pt>
                <c:pt idx="7">
                  <c:v>1.5305595397949227E-2</c:v>
                </c:pt>
                <c:pt idx="8">
                  <c:v>1.480419654846192E-2</c:v>
                </c:pt>
                <c:pt idx="9">
                  <c:v>1.4428147411346442E-2</c:v>
                </c:pt>
                <c:pt idx="10">
                  <c:v>1.4146110558509832E-2</c:v>
                </c:pt>
                <c:pt idx="11">
                  <c:v>1.3934582918882374E-2</c:v>
                </c:pt>
                <c:pt idx="12">
                  <c:v>1.377593718916178E-2</c:v>
                </c:pt>
                <c:pt idx="13">
                  <c:v>1.3656952891871335E-2</c:v>
                </c:pt>
                <c:pt idx="14">
                  <c:v>1.3567714668903502E-2</c:v>
                </c:pt>
                <c:pt idx="15">
                  <c:v>1.3500786001677626E-2</c:v>
                </c:pt>
                <c:pt idx="16">
                  <c:v>1.345058950125822E-2</c:v>
                </c:pt>
                <c:pt idx="17">
                  <c:v>1.3412942125943664E-2</c:v>
                </c:pt>
                <c:pt idx="18">
                  <c:v>1.3384706594457748E-2</c:v>
                </c:pt>
                <c:pt idx="19">
                  <c:v>1.3363529945843311E-2</c:v>
                </c:pt>
                <c:pt idx="20">
                  <c:v>1.3347647459382484E-2</c:v>
                </c:pt>
                <c:pt idx="21">
                  <c:v>1.3335735594536862E-2</c:v>
                </c:pt>
                <c:pt idx="22">
                  <c:v>1.3326801695902647E-2</c:v>
                </c:pt>
                <c:pt idx="23">
                  <c:v>1.3320101271926985E-2</c:v>
                </c:pt>
                <c:pt idx="24">
                  <c:v>1.3315075953945238E-2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E7E-436F-BE30-B07C92DE5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732032"/>
        <c:axId val="30373993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'HHBK 3'!$J$2</c15:sqref>
                        </c15:formulaRef>
                      </c:ext>
                    </c:extLst>
                    <c:strCache>
                      <c:ptCount val="1"/>
                      <c:pt idx="0">
                        <c:v>k3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3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17037974966830952"/>
                        <c:y val="-0.43985892388451442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'HHBK 3'!$J$4:$J$28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2.3316666666666527E-2</c:v>
                      </c:pt>
                      <c:pt idx="1">
                        <c:v>1.8308333333333204E-2</c:v>
                      </c:pt>
                      <c:pt idx="2">
                        <c:v>1.5804166666666574E-2</c:v>
                      </c:pt>
                      <c:pt idx="3">
                        <c:v>1.4552083333333273E-2</c:v>
                      </c:pt>
                      <c:pt idx="4">
                        <c:v>1.3926041666666628E-2</c:v>
                      </c:pt>
                      <c:pt idx="5">
                        <c:v>1.361302083333331E-2</c:v>
                      </c:pt>
                      <c:pt idx="6">
                        <c:v>1.3456510416666654E-2</c:v>
                      </c:pt>
                      <c:pt idx="7">
                        <c:v>1.3378255208333325E-2</c:v>
                      </c:pt>
                      <c:pt idx="8">
                        <c:v>1.3339127604166662E-2</c:v>
                      </c:pt>
                      <c:pt idx="9">
                        <c:v>1.331956380208333E-2</c:v>
                      </c:pt>
                      <c:pt idx="10">
                        <c:v>1.3309781901041665E-2</c:v>
                      </c:pt>
                      <c:pt idx="11">
                        <c:v>1.3304890950520832E-2</c:v>
                      </c:pt>
                      <c:pt idx="12">
                        <c:v>1.3302445475260416E-2</c:v>
                      </c:pt>
                      <c:pt idx="13">
                        <c:v>1.3301222737630207E-2</c:v>
                      </c:pt>
                      <c:pt idx="14">
                        <c:v>1.3300611368815104E-2</c:v>
                      </c:pt>
                      <c:pt idx="15">
                        <c:v>1.3300305684407552E-2</c:v>
                      </c:pt>
                      <c:pt idx="16">
                        <c:v>1.3300152842203775E-2</c:v>
                      </c:pt>
                      <c:pt idx="17">
                        <c:v>1.3300076421101887E-2</c:v>
                      </c:pt>
                      <c:pt idx="18">
                        <c:v>1.3300038210550943E-2</c:v>
                      </c:pt>
                      <c:pt idx="19">
                        <c:v>1.3300019105275472E-2</c:v>
                      </c:pt>
                      <c:pt idx="20">
                        <c:v>1.3300009552637736E-2</c:v>
                      </c:pt>
                      <c:pt idx="21">
                        <c:v>1.3300004776318868E-2</c:v>
                      </c:pt>
                      <c:pt idx="22">
                        <c:v>1.3300002388159433E-2</c:v>
                      </c:pt>
                      <c:pt idx="23">
                        <c:v>1.3300001194079716E-2</c:v>
                      </c:pt>
                      <c:pt idx="24">
                        <c:v>1.3300000597039858E-2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F-CE7E-436F-BE30-B07C92DE52B1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3'!$K$2</c15:sqref>
                        </c15:formulaRef>
                      </c:ext>
                    </c:extLst>
                    <c:strCache>
                      <c:ptCount val="1"/>
                      <c:pt idx="0">
                        <c:v>k4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3'!$K$4:$K$28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2.6655555555555537E-2</c:v>
                      </c:pt>
                      <c:pt idx="1">
                        <c:v>2.2203703703703705E-2</c:v>
                      </c:pt>
                      <c:pt idx="2">
                        <c:v>1.923580246913581E-2</c:v>
                      </c:pt>
                      <c:pt idx="3">
                        <c:v>1.7257201646090545E-2</c:v>
                      </c:pt>
                      <c:pt idx="4">
                        <c:v>1.5938134430727034E-2</c:v>
                      </c:pt>
                      <c:pt idx="5">
                        <c:v>1.5058756287151358E-2</c:v>
                      </c:pt>
                      <c:pt idx="6">
                        <c:v>1.4472504191434241E-2</c:v>
                      </c:pt>
                      <c:pt idx="7">
                        <c:v>1.408166946095616E-2</c:v>
                      </c:pt>
                      <c:pt idx="8">
                        <c:v>1.3821112973970774E-2</c:v>
                      </c:pt>
                      <c:pt idx="9">
                        <c:v>1.3647408649313849E-2</c:v>
                      </c:pt>
                      <c:pt idx="10">
                        <c:v>1.3531605766209234E-2</c:v>
                      </c:pt>
                      <c:pt idx="11">
                        <c:v>1.3454403844139489E-2</c:v>
                      </c:pt>
                      <c:pt idx="12">
                        <c:v>1.3402935896092993E-2</c:v>
                      </c:pt>
                      <c:pt idx="13">
                        <c:v>1.3368623930728662E-2</c:v>
                      </c:pt>
                      <c:pt idx="14">
                        <c:v>1.3345749287152441E-2</c:v>
                      </c:pt>
                      <c:pt idx="15">
                        <c:v>1.3330499524768294E-2</c:v>
                      </c:pt>
                      <c:pt idx="16">
                        <c:v>1.3320333016512196E-2</c:v>
                      </c:pt>
                      <c:pt idx="17">
                        <c:v>1.3313555344341463E-2</c:v>
                      </c:pt>
                      <c:pt idx="18">
                        <c:v>1.3309036896227642E-2</c:v>
                      </c:pt>
                      <c:pt idx="19">
                        <c:v>1.3306024597485094E-2</c:v>
                      </c:pt>
                      <c:pt idx="20">
                        <c:v>1.3304016398323397E-2</c:v>
                      </c:pt>
                      <c:pt idx="21">
                        <c:v>1.3302677598882264E-2</c:v>
                      </c:pt>
                      <c:pt idx="22">
                        <c:v>1.330178506592151E-2</c:v>
                      </c:pt>
                      <c:pt idx="23">
                        <c:v>1.3301190043947673E-2</c:v>
                      </c:pt>
                      <c:pt idx="24">
                        <c:v>1.3300793362631782E-2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EF1-427A-8DE0-8C54B69BB173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3'!$L$2</c15:sqref>
                        </c15:formulaRef>
                      </c:ext>
                    </c:extLst>
                    <c:strCache>
                      <c:ptCount val="1"/>
                      <c:pt idx="0">
                        <c:v>k5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3'!$L$4:$L$28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2.3316666666666659E-2</c:v>
                      </c:pt>
                      <c:pt idx="1">
                        <c:v>1.8308333333333343E-2</c:v>
                      </c:pt>
                      <c:pt idx="2">
                        <c:v>1.5804166666666675E-2</c:v>
                      </c:pt>
                      <c:pt idx="3">
                        <c:v>1.455208333333334E-2</c:v>
                      </c:pt>
                      <c:pt idx="4">
                        <c:v>1.3926041666666672E-2</c:v>
                      </c:pt>
                      <c:pt idx="5">
                        <c:v>1.3613020833333336E-2</c:v>
                      </c:pt>
                      <c:pt idx="6">
                        <c:v>1.3456510416666668E-2</c:v>
                      </c:pt>
                      <c:pt idx="7">
                        <c:v>1.3378255208333334E-2</c:v>
                      </c:pt>
                      <c:pt idx="8">
                        <c:v>1.3339127604166667E-2</c:v>
                      </c:pt>
                      <c:pt idx="9">
                        <c:v>1.3319563802083333E-2</c:v>
                      </c:pt>
                      <c:pt idx="10">
                        <c:v>1.3309781901041666E-2</c:v>
                      </c:pt>
                      <c:pt idx="11">
                        <c:v>1.3304890950520832E-2</c:v>
                      </c:pt>
                      <c:pt idx="12">
                        <c:v>1.3302445475260416E-2</c:v>
                      </c:pt>
                      <c:pt idx="13">
                        <c:v>1.3301222737630208E-2</c:v>
                      </c:pt>
                      <c:pt idx="14">
                        <c:v>1.3300611368815104E-2</c:v>
                      </c:pt>
                      <c:pt idx="15">
                        <c:v>1.3300305684407552E-2</c:v>
                      </c:pt>
                      <c:pt idx="16">
                        <c:v>1.3300152842203775E-2</c:v>
                      </c:pt>
                      <c:pt idx="17">
                        <c:v>1.3300076421101887E-2</c:v>
                      </c:pt>
                      <c:pt idx="18">
                        <c:v>1.3300038210550943E-2</c:v>
                      </c:pt>
                      <c:pt idx="19">
                        <c:v>1.3300019105275472E-2</c:v>
                      </c:pt>
                      <c:pt idx="20">
                        <c:v>1.3300009552637736E-2</c:v>
                      </c:pt>
                      <c:pt idx="21">
                        <c:v>1.3300004776318868E-2</c:v>
                      </c:pt>
                      <c:pt idx="22">
                        <c:v>1.3300002388159433E-2</c:v>
                      </c:pt>
                      <c:pt idx="23">
                        <c:v>1.3300001194079716E-2</c:v>
                      </c:pt>
                      <c:pt idx="24">
                        <c:v>1.3300000597039858E-2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EF1-427A-8DE0-8C54B69BB173}"/>
                  </c:ext>
                </c:extLst>
              </c15:ser>
            </c15:filteredScatterSeries>
          </c:ext>
        </c:extLst>
      </c:scatterChart>
      <c:valAx>
        <c:axId val="30373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39936"/>
        <c:crosses val="autoZero"/>
        <c:crossBetween val="midCat"/>
      </c:valAx>
      <c:valAx>
        <c:axId val="303739936"/>
        <c:scaling>
          <c:orientation val="minMax"/>
          <c:min val="1.2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32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516513654984426"/>
          <c:y val="0.31212780694079906"/>
          <c:w val="0.1648348634501558"/>
          <c:h val="0.418983668708078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k3,</a:t>
            </a:r>
            <a:r>
              <a:rPr lang="en-US" baseline="0"/>
              <a:t> k4</a:t>
            </a:r>
            <a:endParaRPr lang="en-US"/>
          </a:p>
        </c:rich>
      </c:tx>
      <c:layout>
        <c:manualLayout>
          <c:xMode val="edge"/>
          <c:yMode val="edge"/>
          <c:x val="0.85832157174915491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970393539551657E-2"/>
          <c:y val="0.17171296296296296"/>
          <c:w val="0.69912367469422065"/>
          <c:h val="0.61498432487605714"/>
        </c:manualLayout>
      </c:layout>
      <c:scatterChart>
        <c:scatterStyle val="smoothMarker"/>
        <c:varyColors val="0"/>
        <c:ser>
          <c:idx val="2"/>
          <c:order val="2"/>
          <c:tx>
            <c:strRef>
              <c:f>'HHBK 3'!$J$2</c:f>
              <c:strCache>
                <c:ptCount val="1"/>
                <c:pt idx="0">
                  <c:v>k3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32178353485619"/>
                  <c:y val="-0.638688028579760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3'!$C$4:$C$28</c:f>
              <c:numCache>
                <c:formatCode>General</c:formatCode>
                <c:ptCount val="2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</c:numCache>
            </c:numRef>
          </c:xVal>
          <c:yVal>
            <c:numRef>
              <c:f>'HHBK 3'!$J$4:$J$28</c:f>
              <c:numCache>
                <c:formatCode>0.0000</c:formatCode>
                <c:ptCount val="25"/>
                <c:pt idx="0">
                  <c:v>2.3316666666666527E-2</c:v>
                </c:pt>
                <c:pt idx="1">
                  <c:v>1.8308333333333204E-2</c:v>
                </c:pt>
                <c:pt idx="2">
                  <c:v>1.5804166666666574E-2</c:v>
                </c:pt>
                <c:pt idx="3">
                  <c:v>1.4552083333333273E-2</c:v>
                </c:pt>
                <c:pt idx="4">
                  <c:v>1.3926041666666628E-2</c:v>
                </c:pt>
                <c:pt idx="5">
                  <c:v>1.361302083333331E-2</c:v>
                </c:pt>
                <c:pt idx="6">
                  <c:v>1.3456510416666654E-2</c:v>
                </c:pt>
                <c:pt idx="7">
                  <c:v>1.3378255208333325E-2</c:v>
                </c:pt>
                <c:pt idx="8">
                  <c:v>1.3339127604166662E-2</c:v>
                </c:pt>
                <c:pt idx="9">
                  <c:v>1.331956380208333E-2</c:v>
                </c:pt>
                <c:pt idx="10">
                  <c:v>1.3309781901041665E-2</c:v>
                </c:pt>
                <c:pt idx="11">
                  <c:v>1.3304890950520832E-2</c:v>
                </c:pt>
                <c:pt idx="12">
                  <c:v>1.3302445475260416E-2</c:v>
                </c:pt>
                <c:pt idx="13">
                  <c:v>1.3301222737630207E-2</c:v>
                </c:pt>
                <c:pt idx="14">
                  <c:v>1.3300611368815104E-2</c:v>
                </c:pt>
                <c:pt idx="15">
                  <c:v>1.3300305684407552E-2</c:v>
                </c:pt>
                <c:pt idx="16">
                  <c:v>1.3300152842203775E-2</c:v>
                </c:pt>
                <c:pt idx="17">
                  <c:v>1.3300076421101887E-2</c:v>
                </c:pt>
                <c:pt idx="18">
                  <c:v>1.3300038210550943E-2</c:v>
                </c:pt>
                <c:pt idx="19">
                  <c:v>1.3300019105275472E-2</c:v>
                </c:pt>
                <c:pt idx="20">
                  <c:v>1.3300009552637736E-2</c:v>
                </c:pt>
                <c:pt idx="21">
                  <c:v>1.3300004776318868E-2</c:v>
                </c:pt>
                <c:pt idx="22">
                  <c:v>1.3300002388159433E-2</c:v>
                </c:pt>
                <c:pt idx="23">
                  <c:v>1.3300001194079716E-2</c:v>
                </c:pt>
                <c:pt idx="24">
                  <c:v>1.3300000597039858E-2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D2-449A-911E-CF7A0CEC9261}"/>
            </c:ext>
          </c:extLst>
        </c:ser>
        <c:ser>
          <c:idx val="3"/>
          <c:order val="3"/>
          <c:tx>
            <c:strRef>
              <c:f>'HHBK 3'!$K$2</c:f>
              <c:strCache>
                <c:ptCount val="1"/>
                <c:pt idx="0">
                  <c:v>k4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3452275296842958E-2"/>
                  <c:y val="-0.638688028579760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'HHBK 3'!$C$4:$C$28</c:f>
              <c:numCache>
                <c:formatCode>General</c:formatCode>
                <c:ptCount val="25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330</c:v>
                </c:pt>
                <c:pt idx="11">
                  <c:v>360</c:v>
                </c:pt>
                <c:pt idx="12">
                  <c:v>390</c:v>
                </c:pt>
                <c:pt idx="13">
                  <c:v>420</c:v>
                </c:pt>
                <c:pt idx="14">
                  <c:v>450</c:v>
                </c:pt>
                <c:pt idx="15">
                  <c:v>480</c:v>
                </c:pt>
                <c:pt idx="16">
                  <c:v>510</c:v>
                </c:pt>
                <c:pt idx="17">
                  <c:v>540</c:v>
                </c:pt>
                <c:pt idx="18">
                  <c:v>570</c:v>
                </c:pt>
                <c:pt idx="19">
                  <c:v>600</c:v>
                </c:pt>
                <c:pt idx="20">
                  <c:v>630</c:v>
                </c:pt>
                <c:pt idx="21">
                  <c:v>660</c:v>
                </c:pt>
                <c:pt idx="22">
                  <c:v>690</c:v>
                </c:pt>
                <c:pt idx="23">
                  <c:v>720</c:v>
                </c:pt>
                <c:pt idx="24">
                  <c:v>750</c:v>
                </c:pt>
              </c:numCache>
            </c:numRef>
          </c:xVal>
          <c:yVal>
            <c:numRef>
              <c:f>'HHBK 3'!$K$4:$K$28</c:f>
              <c:numCache>
                <c:formatCode>0.0000</c:formatCode>
                <c:ptCount val="25"/>
                <c:pt idx="0">
                  <c:v>2.6655555555555537E-2</c:v>
                </c:pt>
                <c:pt idx="1">
                  <c:v>2.2203703703703705E-2</c:v>
                </c:pt>
                <c:pt idx="2">
                  <c:v>1.923580246913581E-2</c:v>
                </c:pt>
                <c:pt idx="3">
                  <c:v>1.7257201646090545E-2</c:v>
                </c:pt>
                <c:pt idx="4">
                  <c:v>1.5938134430727034E-2</c:v>
                </c:pt>
                <c:pt idx="5">
                  <c:v>1.5058756287151358E-2</c:v>
                </c:pt>
                <c:pt idx="6">
                  <c:v>1.4472504191434241E-2</c:v>
                </c:pt>
                <c:pt idx="7">
                  <c:v>1.408166946095616E-2</c:v>
                </c:pt>
                <c:pt idx="8">
                  <c:v>1.3821112973970774E-2</c:v>
                </c:pt>
                <c:pt idx="9">
                  <c:v>1.3647408649313849E-2</c:v>
                </c:pt>
                <c:pt idx="10">
                  <c:v>1.3531605766209234E-2</c:v>
                </c:pt>
                <c:pt idx="11">
                  <c:v>1.3454403844139489E-2</c:v>
                </c:pt>
                <c:pt idx="12">
                  <c:v>1.3402935896092993E-2</c:v>
                </c:pt>
                <c:pt idx="13">
                  <c:v>1.3368623930728662E-2</c:v>
                </c:pt>
                <c:pt idx="14">
                  <c:v>1.3345749287152441E-2</c:v>
                </c:pt>
                <c:pt idx="15">
                  <c:v>1.3330499524768294E-2</c:v>
                </c:pt>
                <c:pt idx="16">
                  <c:v>1.3320333016512196E-2</c:v>
                </c:pt>
                <c:pt idx="17">
                  <c:v>1.3313555344341463E-2</c:v>
                </c:pt>
                <c:pt idx="18">
                  <c:v>1.3309036896227642E-2</c:v>
                </c:pt>
                <c:pt idx="19">
                  <c:v>1.3306024597485094E-2</c:v>
                </c:pt>
                <c:pt idx="20">
                  <c:v>1.3304016398323397E-2</c:v>
                </c:pt>
                <c:pt idx="21">
                  <c:v>1.3302677598882264E-2</c:v>
                </c:pt>
                <c:pt idx="22">
                  <c:v>1.330178506592151E-2</c:v>
                </c:pt>
                <c:pt idx="23">
                  <c:v>1.3301190043947673E-2</c:v>
                </c:pt>
                <c:pt idx="24">
                  <c:v>1.3300793362631782E-2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7D2-449A-911E-CF7A0CEC9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732032"/>
        <c:axId val="303739936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'HHBK 3'!$H$2</c15:sqref>
                        </c15:formulaRef>
                      </c:ext>
                    </c:extLst>
                    <c:strCache>
                      <c:ptCount val="1"/>
                      <c:pt idx="0">
                        <c:v>k1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63572278465098619"/>
                        <c:y val="-0.45374781277340331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'HHBK 3'!$H$4:$H$28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2.3316666666666645E-2</c:v>
                      </c:pt>
                      <c:pt idx="1">
                        <c:v>1.8308333333333329E-2</c:v>
                      </c:pt>
                      <c:pt idx="2">
                        <c:v>1.5804166666666668E-2</c:v>
                      </c:pt>
                      <c:pt idx="3">
                        <c:v>1.4552083333333334E-2</c:v>
                      </c:pt>
                      <c:pt idx="4">
                        <c:v>1.3926041666666666E-2</c:v>
                      </c:pt>
                      <c:pt idx="5">
                        <c:v>1.3613020833333333E-2</c:v>
                      </c:pt>
                      <c:pt idx="6">
                        <c:v>1.3456510416666666E-2</c:v>
                      </c:pt>
                      <c:pt idx="7">
                        <c:v>1.3378255208333334E-2</c:v>
                      </c:pt>
                      <c:pt idx="8">
                        <c:v>1.3339127604166666E-2</c:v>
                      </c:pt>
                      <c:pt idx="9">
                        <c:v>1.3319563802083333E-2</c:v>
                      </c:pt>
                      <c:pt idx="10">
                        <c:v>1.3309781901041666E-2</c:v>
                      </c:pt>
                      <c:pt idx="11">
                        <c:v>1.3304890950520832E-2</c:v>
                      </c:pt>
                      <c:pt idx="12">
                        <c:v>1.3302445475260416E-2</c:v>
                      </c:pt>
                      <c:pt idx="13">
                        <c:v>1.3301222737630208E-2</c:v>
                      </c:pt>
                      <c:pt idx="14">
                        <c:v>1.3300611368815104E-2</c:v>
                      </c:pt>
                      <c:pt idx="15">
                        <c:v>1.3300305684407552E-2</c:v>
                      </c:pt>
                      <c:pt idx="16">
                        <c:v>1.3300152842203775E-2</c:v>
                      </c:pt>
                      <c:pt idx="17">
                        <c:v>1.3300076421101887E-2</c:v>
                      </c:pt>
                      <c:pt idx="18">
                        <c:v>1.3300038210550943E-2</c:v>
                      </c:pt>
                      <c:pt idx="19">
                        <c:v>1.3300019105275472E-2</c:v>
                      </c:pt>
                      <c:pt idx="20">
                        <c:v>1.3300009552637736E-2</c:v>
                      </c:pt>
                      <c:pt idx="21">
                        <c:v>1.3300004776318868E-2</c:v>
                      </c:pt>
                      <c:pt idx="22">
                        <c:v>1.3300002388159433E-2</c:v>
                      </c:pt>
                      <c:pt idx="23">
                        <c:v>1.3300001194079716E-2</c:v>
                      </c:pt>
                      <c:pt idx="24">
                        <c:v>1.3300000597039858E-2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87D2-449A-911E-CF7A0CEC9261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3'!$I$2</c15:sqref>
                        </c15:formulaRef>
                      </c:ext>
                    </c:extLst>
                    <c:strCache>
                      <c:ptCount val="1"/>
                      <c:pt idx="0">
                        <c:v>k2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39887153930052199"/>
                        <c:y val="-0.47709171770195391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3'!$I$4:$I$28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2.8324999999999972E-2</c:v>
                      </c:pt>
                      <c:pt idx="1">
                        <c:v>2.4568749999999986E-2</c:v>
                      </c:pt>
                      <c:pt idx="2">
                        <c:v>2.1751562499999998E-2</c:v>
                      </c:pt>
                      <c:pt idx="3">
                        <c:v>1.9638671875000006E-2</c:v>
                      </c:pt>
                      <c:pt idx="4">
                        <c:v>1.8054003906250008E-2</c:v>
                      </c:pt>
                      <c:pt idx="5">
                        <c:v>1.6865502929687508E-2</c:v>
                      </c:pt>
                      <c:pt idx="6">
                        <c:v>1.5974127197265632E-2</c:v>
                      </c:pt>
                      <c:pt idx="7">
                        <c:v>1.5305595397949227E-2</c:v>
                      </c:pt>
                      <c:pt idx="8">
                        <c:v>1.480419654846192E-2</c:v>
                      </c:pt>
                      <c:pt idx="9">
                        <c:v>1.4428147411346442E-2</c:v>
                      </c:pt>
                      <c:pt idx="10">
                        <c:v>1.4146110558509832E-2</c:v>
                      </c:pt>
                      <c:pt idx="11">
                        <c:v>1.3934582918882374E-2</c:v>
                      </c:pt>
                      <c:pt idx="12">
                        <c:v>1.377593718916178E-2</c:v>
                      </c:pt>
                      <c:pt idx="13">
                        <c:v>1.3656952891871335E-2</c:v>
                      </c:pt>
                      <c:pt idx="14">
                        <c:v>1.3567714668903502E-2</c:v>
                      </c:pt>
                      <c:pt idx="15">
                        <c:v>1.3500786001677626E-2</c:v>
                      </c:pt>
                      <c:pt idx="16">
                        <c:v>1.345058950125822E-2</c:v>
                      </c:pt>
                      <c:pt idx="17">
                        <c:v>1.3412942125943664E-2</c:v>
                      </c:pt>
                      <c:pt idx="18">
                        <c:v>1.3384706594457748E-2</c:v>
                      </c:pt>
                      <c:pt idx="19">
                        <c:v>1.3363529945843311E-2</c:v>
                      </c:pt>
                      <c:pt idx="20">
                        <c:v>1.3347647459382484E-2</c:v>
                      </c:pt>
                      <c:pt idx="21">
                        <c:v>1.3335735594536862E-2</c:v>
                      </c:pt>
                      <c:pt idx="22">
                        <c:v>1.3326801695902647E-2</c:v>
                      </c:pt>
                      <c:pt idx="23">
                        <c:v>1.3320101271926985E-2</c:v>
                      </c:pt>
                      <c:pt idx="24">
                        <c:v>1.3315075953945238E-2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7D2-449A-911E-CF7A0CEC9261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3'!$L$2</c15:sqref>
                        </c15:formulaRef>
                      </c:ext>
                    </c:extLst>
                    <c:strCache>
                      <c:ptCount val="1"/>
                      <c:pt idx="0">
                        <c:v>k5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3'!$C$4:$C$28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30</c:v>
                      </c:pt>
                      <c:pt idx="1">
                        <c:v>60</c:v>
                      </c:pt>
                      <c:pt idx="2">
                        <c:v>90</c:v>
                      </c:pt>
                      <c:pt idx="3">
                        <c:v>120</c:v>
                      </c:pt>
                      <c:pt idx="4">
                        <c:v>150</c:v>
                      </c:pt>
                      <c:pt idx="5">
                        <c:v>180</c:v>
                      </c:pt>
                      <c:pt idx="6">
                        <c:v>210</c:v>
                      </c:pt>
                      <c:pt idx="7">
                        <c:v>240</c:v>
                      </c:pt>
                      <c:pt idx="8">
                        <c:v>270</c:v>
                      </c:pt>
                      <c:pt idx="9">
                        <c:v>300</c:v>
                      </c:pt>
                      <c:pt idx="10">
                        <c:v>330</c:v>
                      </c:pt>
                      <c:pt idx="11">
                        <c:v>360</c:v>
                      </c:pt>
                      <c:pt idx="12">
                        <c:v>390</c:v>
                      </c:pt>
                      <c:pt idx="13">
                        <c:v>420</c:v>
                      </c:pt>
                      <c:pt idx="14">
                        <c:v>450</c:v>
                      </c:pt>
                      <c:pt idx="15">
                        <c:v>480</c:v>
                      </c:pt>
                      <c:pt idx="16">
                        <c:v>510</c:v>
                      </c:pt>
                      <c:pt idx="17">
                        <c:v>540</c:v>
                      </c:pt>
                      <c:pt idx="18">
                        <c:v>570</c:v>
                      </c:pt>
                      <c:pt idx="19">
                        <c:v>600</c:v>
                      </c:pt>
                      <c:pt idx="20">
                        <c:v>630</c:v>
                      </c:pt>
                      <c:pt idx="21">
                        <c:v>660</c:v>
                      </c:pt>
                      <c:pt idx="22">
                        <c:v>690</c:v>
                      </c:pt>
                      <c:pt idx="23">
                        <c:v>720</c:v>
                      </c:pt>
                      <c:pt idx="24">
                        <c:v>750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'HHBK 3'!$L$4:$L$28</c15:sqref>
                        </c15:formulaRef>
                      </c:ext>
                    </c:extLst>
                    <c:numCache>
                      <c:formatCode>0.0000</c:formatCode>
                      <c:ptCount val="25"/>
                      <c:pt idx="0">
                        <c:v>2.3316666666666659E-2</c:v>
                      </c:pt>
                      <c:pt idx="1">
                        <c:v>1.8308333333333343E-2</c:v>
                      </c:pt>
                      <c:pt idx="2">
                        <c:v>1.5804166666666675E-2</c:v>
                      </c:pt>
                      <c:pt idx="3">
                        <c:v>1.455208333333334E-2</c:v>
                      </c:pt>
                      <c:pt idx="4">
                        <c:v>1.3926041666666672E-2</c:v>
                      </c:pt>
                      <c:pt idx="5">
                        <c:v>1.3613020833333336E-2</c:v>
                      </c:pt>
                      <c:pt idx="6">
                        <c:v>1.3456510416666668E-2</c:v>
                      </c:pt>
                      <c:pt idx="7">
                        <c:v>1.3378255208333334E-2</c:v>
                      </c:pt>
                      <c:pt idx="8">
                        <c:v>1.3339127604166667E-2</c:v>
                      </c:pt>
                      <c:pt idx="9">
                        <c:v>1.3319563802083333E-2</c:v>
                      </c:pt>
                      <c:pt idx="10">
                        <c:v>1.3309781901041666E-2</c:v>
                      </c:pt>
                      <c:pt idx="11">
                        <c:v>1.3304890950520832E-2</c:v>
                      </c:pt>
                      <c:pt idx="12">
                        <c:v>1.3302445475260416E-2</c:v>
                      </c:pt>
                      <c:pt idx="13">
                        <c:v>1.3301222737630208E-2</c:v>
                      </c:pt>
                      <c:pt idx="14">
                        <c:v>1.3300611368815104E-2</c:v>
                      </c:pt>
                      <c:pt idx="15">
                        <c:v>1.3300305684407552E-2</c:v>
                      </c:pt>
                      <c:pt idx="16">
                        <c:v>1.3300152842203775E-2</c:v>
                      </c:pt>
                      <c:pt idx="17">
                        <c:v>1.3300076421101887E-2</c:v>
                      </c:pt>
                      <c:pt idx="18">
                        <c:v>1.3300038210550943E-2</c:v>
                      </c:pt>
                      <c:pt idx="19">
                        <c:v>1.3300019105275472E-2</c:v>
                      </c:pt>
                      <c:pt idx="20">
                        <c:v>1.3300009552637736E-2</c:v>
                      </c:pt>
                      <c:pt idx="21">
                        <c:v>1.3300004776318868E-2</c:v>
                      </c:pt>
                      <c:pt idx="22">
                        <c:v>1.3300002388159433E-2</c:v>
                      </c:pt>
                      <c:pt idx="23">
                        <c:v>1.3300001194079716E-2</c:v>
                      </c:pt>
                      <c:pt idx="24">
                        <c:v>1.3300000597039858E-2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7D2-449A-911E-CF7A0CEC9261}"/>
                  </c:ext>
                </c:extLst>
              </c15:ser>
            </c15:filteredScatterSeries>
          </c:ext>
        </c:extLst>
      </c:scatterChart>
      <c:valAx>
        <c:axId val="30373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39936"/>
        <c:crosses val="autoZero"/>
        <c:crossBetween val="midCat"/>
      </c:valAx>
      <c:valAx>
        <c:axId val="303739936"/>
        <c:scaling>
          <c:orientation val="minMax"/>
          <c:min val="1.2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732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65973987392359"/>
          <c:y val="0.23342410323709537"/>
          <c:w val="0.18155377488665919"/>
          <c:h val="0.54630067074948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471487</xdr:colOff>
      <xdr:row>4</xdr:row>
      <xdr:rowOff>57150</xdr:rowOff>
    </xdr:from>
    <xdr:to>
      <xdr:col>19</xdr:col>
      <xdr:colOff>242887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E623E6-D48D-52B3-2250-2A052348B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466725</xdr:colOff>
      <xdr:row>20</xdr:row>
      <xdr:rowOff>152400</xdr:rowOff>
    </xdr:from>
    <xdr:to>
      <xdr:col>19</xdr:col>
      <xdr:colOff>238125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86F634-7A21-A64B-4C5E-DB18B500F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419100</xdr:colOff>
      <xdr:row>11</xdr:row>
      <xdr:rowOff>28575</xdr:rowOff>
    </xdr:from>
    <xdr:to>
      <xdr:col>26</xdr:col>
      <xdr:colOff>190500</xdr:colOff>
      <xdr:row>26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8CD435-6000-7A1B-A618-40D03F1AE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202036</xdr:colOff>
      <xdr:row>1</xdr:row>
      <xdr:rowOff>1005</xdr:rowOff>
    </xdr:from>
    <xdr:to>
      <xdr:col>18</xdr:col>
      <xdr:colOff>438150</xdr:colOff>
      <xdr:row>21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89CE29-B915-DB2C-54C3-0AC802A54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271462</xdr:colOff>
      <xdr:row>1</xdr:row>
      <xdr:rowOff>28575</xdr:rowOff>
    </xdr:from>
    <xdr:to>
      <xdr:col>19</xdr:col>
      <xdr:colOff>42862</xdr:colOff>
      <xdr:row>16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A19971-2A10-A8F4-A3BB-D4673F815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257175</xdr:colOff>
      <xdr:row>18</xdr:row>
      <xdr:rowOff>9525</xdr:rowOff>
    </xdr:from>
    <xdr:to>
      <xdr:col>19</xdr:col>
      <xdr:colOff>28575</xdr:colOff>
      <xdr:row>33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AC281E-15A6-43D3-9775-4A04910CE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1</xdr:rowOff>
    </xdr:from>
    <xdr:to>
      <xdr:col>18</xdr:col>
      <xdr:colOff>476250</xdr:colOff>
      <xdr:row>24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C5A53-96D3-467B-BFC1-5410A34D4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609600</xdr:colOff>
      <xdr:row>3</xdr:row>
      <xdr:rowOff>9526</xdr:rowOff>
    </xdr:from>
    <xdr:to>
      <xdr:col>25</xdr:col>
      <xdr:colOff>733425</xdr:colOff>
      <xdr:row>24</xdr:row>
      <xdr:rowOff>57151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C499B7-E754-4003-99DB-6FD068189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196103</xdr:colOff>
      <xdr:row>3</xdr:row>
      <xdr:rowOff>96371</xdr:rowOff>
    </xdr:from>
    <xdr:to>
      <xdr:col>18</xdr:col>
      <xdr:colOff>532279</xdr:colOff>
      <xdr:row>17</xdr:row>
      <xdr:rowOff>172571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9F7843-AC38-4301-8FC2-C681FE482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229720</xdr:colOff>
      <xdr:row>20</xdr:row>
      <xdr:rowOff>17930</xdr:rowOff>
    </xdr:from>
    <xdr:to>
      <xdr:col>18</xdr:col>
      <xdr:colOff>565896</xdr:colOff>
      <xdr:row>34</xdr:row>
      <xdr:rowOff>94130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F438E3-F914-4185-86F2-A9A414130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184896</xdr:colOff>
      <xdr:row>3</xdr:row>
      <xdr:rowOff>96371</xdr:rowOff>
    </xdr:from>
    <xdr:to>
      <xdr:col>26</xdr:col>
      <xdr:colOff>521073</xdr:colOff>
      <xdr:row>17</xdr:row>
      <xdr:rowOff>172571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604203-EFA2-49A4-92E9-118B82742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162484</xdr:colOff>
      <xdr:row>19</xdr:row>
      <xdr:rowOff>174813</xdr:rowOff>
    </xdr:from>
    <xdr:to>
      <xdr:col>26</xdr:col>
      <xdr:colOff>498661</xdr:colOff>
      <xdr:row>34</xdr:row>
      <xdr:rowOff>60513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712D1F-8A18-406C-9AEA-C9CFAFC60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681037</xdr:colOff>
      <xdr:row>3</xdr:row>
      <xdr:rowOff>133350</xdr:rowOff>
    </xdr:from>
    <xdr:to>
      <xdr:col>19</xdr:col>
      <xdr:colOff>438150</xdr:colOff>
      <xdr:row>18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FABC76-07BA-6C52-15EB-02C33C087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600075</xdr:colOff>
      <xdr:row>20</xdr:row>
      <xdr:rowOff>57150</xdr:rowOff>
    </xdr:from>
    <xdr:to>
      <xdr:col>19</xdr:col>
      <xdr:colOff>357188</xdr:colOff>
      <xdr:row>35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A86F32-8F6A-41E0-ACF0-78FAC205E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647700</xdr:colOff>
      <xdr:row>28</xdr:row>
      <xdr:rowOff>19050</xdr:rowOff>
    </xdr:from>
    <xdr:to>
      <xdr:col>12</xdr:col>
      <xdr:colOff>328613</xdr:colOff>
      <xdr:row>43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22EF0B2-7A23-46F4-8149-C4A975857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261937</xdr:colOff>
      <xdr:row>0</xdr:row>
      <xdr:rowOff>142875</xdr:rowOff>
    </xdr:from>
    <xdr:to>
      <xdr:col>19</xdr:col>
      <xdr:colOff>33337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7B99D0-4837-27B7-6656-64413D63F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257175</xdr:colOff>
      <xdr:row>17</xdr:row>
      <xdr:rowOff>0</xdr:rowOff>
    </xdr:from>
    <xdr:to>
      <xdr:col>19</xdr:col>
      <xdr:colOff>28575</xdr:colOff>
      <xdr:row>32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55A1F3-41B2-4471-B444-14686DA19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133350</xdr:colOff>
      <xdr:row>8</xdr:row>
      <xdr:rowOff>0</xdr:rowOff>
    </xdr:from>
    <xdr:to>
      <xdr:col>25</xdr:col>
      <xdr:colOff>590550</xdr:colOff>
      <xdr:row>23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C3B914-1DFC-4392-ACEF-7564C8D05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128587</xdr:colOff>
      <xdr:row>3</xdr:row>
      <xdr:rowOff>161924</xdr:rowOff>
    </xdr:from>
    <xdr:to>
      <xdr:col>21</xdr:col>
      <xdr:colOff>733425</xdr:colOff>
      <xdr:row>28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D35B80-9F25-0CC7-9F20-7B36171CE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28</xdr:row>
      <xdr:rowOff>114300</xdr:rowOff>
    </xdr:from>
    <xdr:to>
      <xdr:col>21</xdr:col>
      <xdr:colOff>738188</xdr:colOff>
      <xdr:row>52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BAFF05-3487-4DC0-B143-CB1DB7BD8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319087</xdr:colOff>
      <xdr:row>2</xdr:row>
      <xdr:rowOff>66675</xdr:rowOff>
    </xdr:from>
    <xdr:to>
      <xdr:col>18</xdr:col>
      <xdr:colOff>90487</xdr:colOff>
      <xdr:row>17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D36D6C-00F5-BC02-990E-ACFE386E3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314325</xdr:colOff>
      <xdr:row>18</xdr:row>
      <xdr:rowOff>95250</xdr:rowOff>
    </xdr:from>
    <xdr:to>
      <xdr:col>18</xdr:col>
      <xdr:colOff>85725</xdr:colOff>
      <xdr:row>35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97536B-18A1-4498-8322-EF830DA3D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681037</xdr:colOff>
      <xdr:row>1</xdr:row>
      <xdr:rowOff>0</xdr:rowOff>
    </xdr:from>
    <xdr:to>
      <xdr:col>18</xdr:col>
      <xdr:colOff>452437</xdr:colOff>
      <xdr:row>15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84BCA9-32EC-39F8-83AC-185FA5C58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0</xdr:rowOff>
    </xdr:from>
    <xdr:to>
      <xdr:col>18</xdr:col>
      <xdr:colOff>457200</xdr:colOff>
      <xdr:row>31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D5EB50-4D3E-438E-AD71-49598E437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1</xdr:row>
      <xdr:rowOff>152400</xdr:rowOff>
    </xdr:from>
    <xdr:to>
      <xdr:col>17</xdr:col>
      <xdr:colOff>447675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FEE936-E898-C7EA-1210-777FB5711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414337</xdr:colOff>
      <xdr:row>2</xdr:row>
      <xdr:rowOff>152400</xdr:rowOff>
    </xdr:from>
    <xdr:to>
      <xdr:col>21</xdr:col>
      <xdr:colOff>185737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0FE3CA-6BC1-B9CE-A982-765EA870B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390525</xdr:colOff>
      <xdr:row>19</xdr:row>
      <xdr:rowOff>9525</xdr:rowOff>
    </xdr:from>
    <xdr:to>
      <xdr:col>21</xdr:col>
      <xdr:colOff>161925</xdr:colOff>
      <xdr:row>34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0C84EE-E912-425B-BB81-996065B36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314325</xdr:colOff>
      <xdr:row>2</xdr:row>
      <xdr:rowOff>133350</xdr:rowOff>
    </xdr:from>
    <xdr:to>
      <xdr:col>28</xdr:col>
      <xdr:colOff>85725</xdr:colOff>
      <xdr:row>17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414E4B-040C-4C6A-BE69-0F9088AEA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304800</xdr:colOff>
      <xdr:row>18</xdr:row>
      <xdr:rowOff>171450</xdr:rowOff>
    </xdr:from>
    <xdr:to>
      <xdr:col>28</xdr:col>
      <xdr:colOff>76200</xdr:colOff>
      <xdr:row>34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F496D8-EF4D-4A95-8F66-815283347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B8AD4-2784-41A8-BF29-8A744871B81D}">
  <dimension ref="A1:L39"/>
  <sheetViews>
    <sheetView tabSelected="1" workbookViewId="0">
      <selection activeCell="A12" sqref="A12"/>
    </sheetView>
  </sheetViews>
  <sheetFormatPr defaultRowHeight="14.25" x14ac:dyDescent="0.2"/>
  <cols>
    <col min="7" max="7" width="7.375" style="7" bestFit="1" customWidth="1"/>
    <col min="8" max="12" width="11.875" bestFit="1" customWidth="1"/>
  </cols>
  <sheetData>
    <row r="1" spans="1:12" ht="15" customHeight="1" x14ac:dyDescent="0.2">
      <c r="A1" s="67"/>
      <c r="B1" s="67" t="s">
        <v>2</v>
      </c>
      <c r="C1" s="67" t="s">
        <v>3</v>
      </c>
      <c r="D1" s="67" t="s">
        <v>0</v>
      </c>
      <c r="E1" s="68" t="s">
        <v>4</v>
      </c>
      <c r="F1" s="26" t="s">
        <v>5</v>
      </c>
      <c r="G1" s="65" t="s">
        <v>7</v>
      </c>
      <c r="H1" s="26" t="s">
        <v>8</v>
      </c>
      <c r="I1" s="26" t="s">
        <v>8</v>
      </c>
      <c r="J1" s="26" t="s">
        <v>8</v>
      </c>
      <c r="K1" s="26" t="s">
        <v>8</v>
      </c>
      <c r="L1" s="26" t="s">
        <v>8</v>
      </c>
    </row>
    <row r="2" spans="1:12" ht="15" customHeight="1" x14ac:dyDescent="0.2">
      <c r="A2" s="67"/>
      <c r="B2" s="67"/>
      <c r="C2" s="67"/>
      <c r="D2" s="67"/>
      <c r="E2" s="68"/>
      <c r="F2" s="26" t="s">
        <v>6</v>
      </c>
      <c r="G2" s="66"/>
      <c r="H2" s="26" t="s">
        <v>9</v>
      </c>
      <c r="I2" s="26" t="s">
        <v>10</v>
      </c>
      <c r="J2" s="26" t="s">
        <v>11</v>
      </c>
      <c r="K2" s="26" t="s">
        <v>12</v>
      </c>
      <c r="L2" s="26" t="s">
        <v>13</v>
      </c>
    </row>
    <row r="3" spans="1:12" x14ac:dyDescent="0.2">
      <c r="A3" s="19"/>
      <c r="B3" s="19"/>
      <c r="C3" s="19"/>
      <c r="D3" s="20">
        <v>15.5</v>
      </c>
      <c r="E3" s="19"/>
      <c r="F3" s="21"/>
      <c r="G3" s="22"/>
      <c r="H3" s="23"/>
      <c r="I3" s="23"/>
      <c r="J3" s="23"/>
      <c r="K3" s="23"/>
      <c r="L3" s="23"/>
    </row>
    <row r="4" spans="1:12" x14ac:dyDescent="0.2">
      <c r="A4" s="19">
        <v>1</v>
      </c>
      <c r="B4" s="20">
        <f>(C4/60)</f>
        <v>0.5</v>
      </c>
      <c r="C4" s="19">
        <v>30</v>
      </c>
      <c r="D4" s="20">
        <v>14.3</v>
      </c>
      <c r="E4" s="19">
        <f>(D3-D4)</f>
        <v>1.1999999999999993</v>
      </c>
      <c r="F4" s="21">
        <f>E4/(C4-C3)</f>
        <v>3.9999999999999973E-2</v>
      </c>
      <c r="G4" s="45"/>
      <c r="H4" s="22">
        <f>0.0067+(($F$4-0.0067)*EXP(-$G$5*$C4))</f>
        <v>2.3349999999999801E-2</v>
      </c>
      <c r="I4" s="22">
        <f>0.0067+(($F$4-0.0067)*EXP(-$G$11*$C4))</f>
        <v>1.7799999999999858E-2</v>
      </c>
      <c r="J4" s="22">
        <f t="shared" ref="J4:J8" si="0">0.0067+(($F$4-0.0067)*EXP(-$G$13*$C4))</f>
        <v>2.3350000000000069E-2</v>
      </c>
      <c r="K4" s="22">
        <f>0.0067+(($F$4-0.0067)*EXP(-$G$16*$C4))</f>
        <v>1.7800000000000059E-2</v>
      </c>
      <c r="L4" s="22">
        <f>0.0067+(($F$4-0.0067)*EXP(-$G$28*$C4))</f>
        <v>1.7799999999999955E-2</v>
      </c>
    </row>
    <row r="5" spans="1:12" x14ac:dyDescent="0.2">
      <c r="A5" s="19">
        <v>2</v>
      </c>
      <c r="B5" s="20">
        <f t="shared" ref="B5:B31" si="1">(C5/60)</f>
        <v>1</v>
      </c>
      <c r="C5" s="19">
        <v>60</v>
      </c>
      <c r="D5" s="20">
        <v>13.7</v>
      </c>
      <c r="E5" s="19">
        <f t="shared" ref="E5:E31" si="2">(D4-D5)</f>
        <v>0.60000000000000142</v>
      </c>
      <c r="F5" s="21">
        <f t="shared" ref="F5:F31" si="3">E5/(C5-C4)</f>
        <v>2.0000000000000049E-2</v>
      </c>
      <c r="G5" s="24">
        <f t="shared" ref="G5:G28" si="4">(1/(C6-C5)*LN((F5-$F$31)/(F6-$F$31)))</f>
        <v>2.310490601866522E-2</v>
      </c>
      <c r="H5" s="22">
        <f>0.0067+(($F$4-0.0067)*EXP(-$G$5*$C5))</f>
        <v>1.5024999999999806E-2</v>
      </c>
      <c r="I5" s="22">
        <f t="shared" ref="I5:I31" si="5">0.0067+(($F$4-0.0067)*EXP(-$G$11*$C5))</f>
        <v>1.0399999999999908E-2</v>
      </c>
      <c r="J5" s="22">
        <f t="shared" si="0"/>
        <v>1.5025000000000073E-2</v>
      </c>
      <c r="K5" s="22">
        <f t="shared" ref="K5:K31" si="6">0.0067+(($F$4-0.0067)*EXP(-$G$16*$C5))</f>
        <v>1.0400000000000043E-2</v>
      </c>
      <c r="L5" s="22">
        <f t="shared" ref="L5:L31" si="7">0.0067+(($F$4-0.0067)*EXP(-$G$28*$C5))</f>
        <v>1.0399999999999974E-2</v>
      </c>
    </row>
    <row r="6" spans="1:12" x14ac:dyDescent="0.2">
      <c r="A6" s="19">
        <v>3</v>
      </c>
      <c r="B6" s="20">
        <f t="shared" si="1"/>
        <v>1.5</v>
      </c>
      <c r="C6" s="19">
        <v>90</v>
      </c>
      <c r="D6" s="20">
        <v>13.3</v>
      </c>
      <c r="E6" s="19">
        <f t="shared" si="2"/>
        <v>0.39999999999999858</v>
      </c>
      <c r="F6" s="21">
        <f t="shared" si="3"/>
        <v>1.3333333333333286E-2</v>
      </c>
      <c r="G6" s="22">
        <f t="shared" si="4"/>
        <v>-2.9605947323337639E-16</v>
      </c>
      <c r="H6" s="22">
        <f>0.0067+(($F$4-0.0067)*EXP(-$G$5*$C6))</f>
        <v>1.0862499999999855E-2</v>
      </c>
      <c r="I6" s="22">
        <f t="shared" si="5"/>
        <v>7.9333333333332871E-3</v>
      </c>
      <c r="J6" s="22">
        <f t="shared" si="0"/>
        <v>1.0862500000000056E-2</v>
      </c>
      <c r="K6" s="22">
        <f t="shared" si="6"/>
        <v>7.9333333333333547E-3</v>
      </c>
      <c r="L6" s="22">
        <f t="shared" si="7"/>
        <v>7.9333333333333218E-3</v>
      </c>
    </row>
    <row r="7" spans="1:12" x14ac:dyDescent="0.2">
      <c r="A7" s="19">
        <v>4</v>
      </c>
      <c r="B7" s="20">
        <f t="shared" si="1"/>
        <v>2</v>
      </c>
      <c r="C7" s="19">
        <v>120</v>
      </c>
      <c r="D7" s="20">
        <v>12.9</v>
      </c>
      <c r="E7" s="19">
        <f t="shared" si="2"/>
        <v>0.40000000000000036</v>
      </c>
      <c r="F7" s="21">
        <f t="shared" si="3"/>
        <v>1.3333333333333345E-2</v>
      </c>
      <c r="G7" s="22">
        <f t="shared" si="4"/>
        <v>0</v>
      </c>
      <c r="H7" s="22">
        <f t="shared" ref="H7:H31" si="8">0.0067+(($F$4-0.0067)*EXP(-$G$5*$C7))</f>
        <v>8.7812499999999037E-3</v>
      </c>
      <c r="I7" s="22">
        <f t="shared" si="5"/>
        <v>7.1111111111110915E-3</v>
      </c>
      <c r="J7" s="22">
        <f t="shared" si="0"/>
        <v>8.781250000000039E-3</v>
      </c>
      <c r="K7" s="22">
        <f t="shared" si="6"/>
        <v>7.111111111111121E-3</v>
      </c>
      <c r="L7" s="22">
        <f t="shared" si="7"/>
        <v>7.1111111111111054E-3</v>
      </c>
    </row>
    <row r="8" spans="1:12" x14ac:dyDescent="0.2">
      <c r="A8" s="19">
        <v>5</v>
      </c>
      <c r="B8" s="20">
        <f t="shared" si="1"/>
        <v>2.5</v>
      </c>
      <c r="C8" s="19">
        <v>150</v>
      </c>
      <c r="D8" s="20">
        <v>12.5</v>
      </c>
      <c r="E8" s="19">
        <f t="shared" si="2"/>
        <v>0.40000000000000036</v>
      </c>
      <c r="F8" s="21">
        <f t="shared" si="3"/>
        <v>1.3333333333333345E-2</v>
      </c>
      <c r="G8" s="22">
        <f t="shared" si="4"/>
        <v>0</v>
      </c>
      <c r="H8" s="22">
        <f t="shared" si="8"/>
        <v>7.7406249999999403E-3</v>
      </c>
      <c r="I8" s="22">
        <f t="shared" si="5"/>
        <v>6.8370370370370286E-3</v>
      </c>
      <c r="J8" s="22">
        <f t="shared" si="0"/>
        <v>7.7406250000000244E-3</v>
      </c>
      <c r="K8" s="22">
        <f t="shared" si="6"/>
        <v>6.8370370370370416E-3</v>
      </c>
      <c r="L8" s="22">
        <f t="shared" si="7"/>
        <v>6.8370370370370347E-3</v>
      </c>
    </row>
    <row r="9" spans="1:12" x14ac:dyDescent="0.2">
      <c r="A9" s="19">
        <v>6</v>
      </c>
      <c r="B9" s="20">
        <f t="shared" si="1"/>
        <v>3</v>
      </c>
      <c r="C9" s="19">
        <v>180</v>
      </c>
      <c r="D9" s="20">
        <v>12.1</v>
      </c>
      <c r="E9" s="19">
        <f t="shared" si="2"/>
        <v>0.40000000000000036</v>
      </c>
      <c r="F9" s="21">
        <f t="shared" si="3"/>
        <v>1.3333333333333345E-2</v>
      </c>
      <c r="G9" s="22">
        <f t="shared" si="4"/>
        <v>-1.3515503603605436E-2</v>
      </c>
      <c r="H9" s="22">
        <f t="shared" si="8"/>
        <v>7.2203124999999646E-3</v>
      </c>
      <c r="I9" s="22">
        <f t="shared" si="5"/>
        <v>6.7456790123456758E-3</v>
      </c>
      <c r="J9" s="22">
        <f>0.0067+(($F$4-0.0067)*EXP(-$G$13*$C9))</f>
        <v>7.2203125000000149E-3</v>
      </c>
      <c r="K9" s="22">
        <f t="shared" si="6"/>
        <v>6.745679012345681E-3</v>
      </c>
      <c r="L9" s="22">
        <f t="shared" si="7"/>
        <v>6.7456790123456784E-3</v>
      </c>
    </row>
    <row r="10" spans="1:12" x14ac:dyDescent="0.2">
      <c r="A10" s="19">
        <v>7</v>
      </c>
      <c r="B10" s="20">
        <f t="shared" si="1"/>
        <v>3.5</v>
      </c>
      <c r="C10" s="19">
        <v>210</v>
      </c>
      <c r="D10" s="20">
        <v>11.6</v>
      </c>
      <c r="E10" s="19">
        <f t="shared" si="2"/>
        <v>0.5</v>
      </c>
      <c r="F10" s="21">
        <f t="shared" si="3"/>
        <v>1.6666666666666666E-2</v>
      </c>
      <c r="G10" s="22">
        <f t="shared" si="4"/>
        <v>0</v>
      </c>
      <c r="H10" s="22">
        <f t="shared" si="8"/>
        <v>6.9601562499999794E-3</v>
      </c>
      <c r="I10" s="22">
        <f t="shared" si="5"/>
        <v>6.7152263374485582E-3</v>
      </c>
      <c r="J10" s="22">
        <f t="shared" ref="J10:J31" si="9">0.0067+(($F$4-0.0067)*EXP(-$G$13*$C10))</f>
        <v>6.9601562500000089E-3</v>
      </c>
      <c r="K10" s="22">
        <f t="shared" si="6"/>
        <v>6.7152263374485608E-3</v>
      </c>
      <c r="L10" s="22">
        <f t="shared" si="7"/>
        <v>6.7152263374485599E-3</v>
      </c>
    </row>
    <row r="11" spans="1:12" x14ac:dyDescent="0.2">
      <c r="A11" s="19">
        <v>8</v>
      </c>
      <c r="B11" s="20">
        <f t="shared" si="1"/>
        <v>4</v>
      </c>
      <c r="C11" s="19">
        <v>240</v>
      </c>
      <c r="D11" s="20">
        <v>11.1</v>
      </c>
      <c r="E11" s="19">
        <f t="shared" si="2"/>
        <v>0.5</v>
      </c>
      <c r="F11" s="21">
        <f t="shared" si="3"/>
        <v>1.6666666666666666E-2</v>
      </c>
      <c r="G11" s="24">
        <f t="shared" si="4"/>
        <v>3.6620409622270728E-2</v>
      </c>
      <c r="H11" s="22">
        <f t="shared" si="8"/>
        <v>6.8300781249999885E-3</v>
      </c>
      <c r="I11" s="22">
        <f t="shared" si="5"/>
        <v>6.7050754458161865E-3</v>
      </c>
      <c r="J11" s="22">
        <f t="shared" si="9"/>
        <v>6.830078125000005E-3</v>
      </c>
      <c r="K11" s="22">
        <f t="shared" si="6"/>
        <v>6.7050754458161874E-3</v>
      </c>
      <c r="L11" s="22">
        <f t="shared" si="7"/>
        <v>6.7050754458161865E-3</v>
      </c>
    </row>
    <row r="12" spans="1:12" x14ac:dyDescent="0.2">
      <c r="A12" s="19">
        <v>9</v>
      </c>
      <c r="B12" s="20">
        <f t="shared" si="1"/>
        <v>4.5</v>
      </c>
      <c r="C12" s="19">
        <v>270</v>
      </c>
      <c r="D12" s="20">
        <v>10.8</v>
      </c>
      <c r="E12" s="19">
        <f t="shared" si="2"/>
        <v>0.29999999999999893</v>
      </c>
      <c r="F12" s="21">
        <f t="shared" si="3"/>
        <v>9.9999999999999638E-3</v>
      </c>
      <c r="G12" s="22">
        <f t="shared" si="4"/>
        <v>-2.310490601866529E-2</v>
      </c>
      <c r="H12" s="22">
        <f t="shared" si="8"/>
        <v>6.7650390624999935E-3</v>
      </c>
      <c r="I12" s="22">
        <f t="shared" si="5"/>
        <v>6.7016918152720626E-3</v>
      </c>
      <c r="J12" s="22">
        <f t="shared" si="9"/>
        <v>6.765039062500003E-3</v>
      </c>
      <c r="K12" s="22">
        <f t="shared" si="6"/>
        <v>6.7016918152720626E-3</v>
      </c>
      <c r="L12" s="22">
        <f t="shared" si="7"/>
        <v>6.7016918152720626E-3</v>
      </c>
    </row>
    <row r="13" spans="1:12" x14ac:dyDescent="0.2">
      <c r="A13" s="19">
        <v>10</v>
      </c>
      <c r="B13" s="20">
        <f t="shared" si="1"/>
        <v>5</v>
      </c>
      <c r="C13" s="19">
        <v>300</v>
      </c>
      <c r="D13" s="20">
        <v>10.4</v>
      </c>
      <c r="E13" s="19">
        <f t="shared" si="2"/>
        <v>0.40000000000000036</v>
      </c>
      <c r="F13" s="21">
        <f t="shared" si="3"/>
        <v>1.3333333333333345E-2</v>
      </c>
      <c r="G13" s="24">
        <f t="shared" si="4"/>
        <v>2.3104906018664682E-2</v>
      </c>
      <c r="H13" s="22">
        <f t="shared" si="8"/>
        <v>6.7325195312499964E-3</v>
      </c>
      <c r="I13" s="22">
        <f t="shared" si="5"/>
        <v>6.7005639384240213E-3</v>
      </c>
      <c r="J13" s="22">
        <f t="shared" si="9"/>
        <v>6.7325195312500016E-3</v>
      </c>
      <c r="K13" s="22">
        <f t="shared" si="6"/>
        <v>6.7005639384240213E-3</v>
      </c>
      <c r="L13" s="22">
        <f t="shared" si="7"/>
        <v>6.7005639384240213E-3</v>
      </c>
    </row>
    <row r="14" spans="1:12" x14ac:dyDescent="0.2">
      <c r="A14" s="19">
        <v>11</v>
      </c>
      <c r="B14" s="20">
        <f t="shared" si="1"/>
        <v>5.5</v>
      </c>
      <c r="C14" s="19">
        <v>330</v>
      </c>
      <c r="D14" s="20">
        <v>10.1</v>
      </c>
      <c r="E14" s="19">
        <f t="shared" si="2"/>
        <v>0.30000000000000071</v>
      </c>
      <c r="F14" s="21">
        <f t="shared" si="3"/>
        <v>1.0000000000000024E-2</v>
      </c>
      <c r="G14" s="22">
        <f t="shared" si="4"/>
        <v>6.069219201284133E-16</v>
      </c>
      <c r="H14" s="22">
        <f t="shared" si="8"/>
        <v>6.7162597656249979E-3</v>
      </c>
      <c r="I14" s="22">
        <f t="shared" si="5"/>
        <v>6.7001879794746739E-3</v>
      </c>
      <c r="J14" s="22">
        <f t="shared" si="9"/>
        <v>6.7162597656250014E-3</v>
      </c>
      <c r="K14" s="22">
        <f t="shared" si="6"/>
        <v>6.7001879794746739E-3</v>
      </c>
      <c r="L14" s="22">
        <f t="shared" si="7"/>
        <v>6.7001879794746739E-3</v>
      </c>
    </row>
    <row r="15" spans="1:12" x14ac:dyDescent="0.2">
      <c r="A15" s="19">
        <v>12</v>
      </c>
      <c r="B15" s="20">
        <f t="shared" si="1"/>
        <v>6</v>
      </c>
      <c r="C15" s="19">
        <v>360</v>
      </c>
      <c r="D15" s="20">
        <v>9.8000000000000007</v>
      </c>
      <c r="E15" s="19">
        <f t="shared" si="2"/>
        <v>0.29999999999999893</v>
      </c>
      <c r="F15" s="21">
        <f t="shared" si="3"/>
        <v>9.9999999999999638E-3</v>
      </c>
      <c r="G15" s="22">
        <f t="shared" si="4"/>
        <v>-3.6620409622270728E-2</v>
      </c>
      <c r="H15" s="22">
        <f t="shared" si="8"/>
        <v>6.7081298828124995E-3</v>
      </c>
      <c r="I15" s="22">
        <f t="shared" si="5"/>
        <v>6.7000626598248915E-3</v>
      </c>
      <c r="J15" s="22">
        <f t="shared" si="9"/>
        <v>6.7081298828125004E-3</v>
      </c>
      <c r="K15" s="22">
        <f t="shared" si="6"/>
        <v>6.7000626598248915E-3</v>
      </c>
      <c r="L15" s="22">
        <f t="shared" si="7"/>
        <v>6.7000626598248915E-3</v>
      </c>
    </row>
    <row r="16" spans="1:12" x14ac:dyDescent="0.2">
      <c r="A16" s="19">
        <v>13</v>
      </c>
      <c r="B16" s="20">
        <f t="shared" si="1"/>
        <v>6.5</v>
      </c>
      <c r="C16" s="19">
        <v>390</v>
      </c>
      <c r="D16" s="20">
        <v>9.3000000000000007</v>
      </c>
      <c r="E16" s="19">
        <f t="shared" si="2"/>
        <v>0.5</v>
      </c>
      <c r="F16" s="21">
        <f t="shared" si="3"/>
        <v>1.6666666666666666E-2</v>
      </c>
      <c r="G16" s="24">
        <f t="shared" si="4"/>
        <v>3.6620409622270117E-2</v>
      </c>
      <c r="H16" s="22">
        <f t="shared" si="8"/>
        <v>6.7040649414062499E-3</v>
      </c>
      <c r="I16" s="22">
        <f t="shared" si="5"/>
        <v>6.7000208866082973E-3</v>
      </c>
      <c r="J16" s="22">
        <f t="shared" si="9"/>
        <v>6.7040649414062507E-3</v>
      </c>
      <c r="K16" s="22">
        <f t="shared" si="6"/>
        <v>6.7000208866082973E-3</v>
      </c>
      <c r="L16" s="22">
        <f t="shared" si="7"/>
        <v>6.7000208866082973E-3</v>
      </c>
    </row>
    <row r="17" spans="1:12" x14ac:dyDescent="0.2">
      <c r="A17" s="19">
        <v>14</v>
      </c>
      <c r="B17" s="20">
        <f t="shared" si="1"/>
        <v>7</v>
      </c>
      <c r="C17" s="19">
        <v>420</v>
      </c>
      <c r="D17" s="20">
        <v>9</v>
      </c>
      <c r="E17" s="19">
        <f t="shared" si="2"/>
        <v>0.30000000000000071</v>
      </c>
      <c r="F17" s="21">
        <f t="shared" si="3"/>
        <v>1.0000000000000024E-2</v>
      </c>
      <c r="G17" s="22">
        <f t="shared" si="4"/>
        <v>0</v>
      </c>
      <c r="H17" s="22">
        <f t="shared" si="8"/>
        <v>6.702032470703125E-3</v>
      </c>
      <c r="I17" s="22">
        <f t="shared" si="5"/>
        <v>6.7000069622027659E-3</v>
      </c>
      <c r="J17" s="22">
        <f t="shared" si="9"/>
        <v>6.702032470703125E-3</v>
      </c>
      <c r="K17" s="22">
        <f t="shared" si="6"/>
        <v>6.7000069622027659E-3</v>
      </c>
      <c r="L17" s="22">
        <f t="shared" si="7"/>
        <v>6.7000069622027659E-3</v>
      </c>
    </row>
    <row r="18" spans="1:12" x14ac:dyDescent="0.2">
      <c r="A18" s="19">
        <v>15</v>
      </c>
      <c r="B18" s="20">
        <f t="shared" si="1"/>
        <v>7.5</v>
      </c>
      <c r="C18" s="19">
        <v>450</v>
      </c>
      <c r="D18" s="20">
        <v>8.6999999999999993</v>
      </c>
      <c r="E18" s="19">
        <f t="shared" si="2"/>
        <v>0.30000000000000071</v>
      </c>
      <c r="F18" s="21">
        <f t="shared" si="3"/>
        <v>1.0000000000000024E-2</v>
      </c>
      <c r="G18" s="22">
        <f t="shared" si="4"/>
        <v>6.069219201284133E-16</v>
      </c>
      <c r="H18" s="22">
        <f t="shared" si="8"/>
        <v>6.7010162353515626E-3</v>
      </c>
      <c r="I18" s="22">
        <f t="shared" si="5"/>
        <v>6.7000023207342552E-3</v>
      </c>
      <c r="J18" s="22">
        <f t="shared" si="9"/>
        <v>6.7010162353515626E-3</v>
      </c>
      <c r="K18" s="22">
        <f t="shared" si="6"/>
        <v>6.7000023207342552E-3</v>
      </c>
      <c r="L18" s="22">
        <f t="shared" si="7"/>
        <v>6.7000023207342552E-3</v>
      </c>
    </row>
    <row r="19" spans="1:12" x14ac:dyDescent="0.2">
      <c r="A19" s="19">
        <v>16</v>
      </c>
      <c r="B19" s="20">
        <f t="shared" si="1"/>
        <v>8</v>
      </c>
      <c r="C19" s="19">
        <v>480</v>
      </c>
      <c r="D19" s="20">
        <v>8.4</v>
      </c>
      <c r="E19" s="19">
        <f t="shared" si="2"/>
        <v>0.29999999999999893</v>
      </c>
      <c r="F19" s="21">
        <f t="shared" si="3"/>
        <v>9.9999999999999638E-3</v>
      </c>
      <c r="G19" s="22">
        <f t="shared" si="4"/>
        <v>-6.0692192012842444E-16</v>
      </c>
      <c r="H19" s="22">
        <f t="shared" si="8"/>
        <v>6.7005081176757814E-3</v>
      </c>
      <c r="I19" s="22">
        <f t="shared" si="5"/>
        <v>6.7000007735780855E-3</v>
      </c>
      <c r="J19" s="22">
        <f t="shared" si="9"/>
        <v>6.7005081176757814E-3</v>
      </c>
      <c r="K19" s="22">
        <f t="shared" si="6"/>
        <v>6.7000007735780855E-3</v>
      </c>
      <c r="L19" s="22">
        <f t="shared" si="7"/>
        <v>6.7000007735780855E-3</v>
      </c>
    </row>
    <row r="20" spans="1:12" x14ac:dyDescent="0.2">
      <c r="A20" s="19">
        <v>17</v>
      </c>
      <c r="B20" s="20">
        <f t="shared" si="1"/>
        <v>8.5</v>
      </c>
      <c r="C20" s="19">
        <v>510</v>
      </c>
      <c r="D20" s="20">
        <v>8.1</v>
      </c>
      <c r="E20" s="19">
        <f t="shared" si="2"/>
        <v>0.30000000000000071</v>
      </c>
      <c r="F20" s="21">
        <f t="shared" si="3"/>
        <v>1.0000000000000024E-2</v>
      </c>
      <c r="G20" s="22">
        <f t="shared" si="4"/>
        <v>3.1086244689504233E-16</v>
      </c>
      <c r="H20" s="22">
        <f t="shared" si="8"/>
        <v>6.7002540588378904E-3</v>
      </c>
      <c r="I20" s="22">
        <f t="shared" si="5"/>
        <v>6.7000002578593617E-3</v>
      </c>
      <c r="J20" s="22">
        <f t="shared" si="9"/>
        <v>6.7002540588378913E-3</v>
      </c>
      <c r="K20" s="22">
        <f t="shared" si="6"/>
        <v>6.7000002578593617E-3</v>
      </c>
      <c r="L20" s="22">
        <f t="shared" si="7"/>
        <v>6.7000002578593617E-3</v>
      </c>
    </row>
    <row r="21" spans="1:12" x14ac:dyDescent="0.2">
      <c r="A21" s="19">
        <v>18</v>
      </c>
      <c r="B21" s="20">
        <f t="shared" si="1"/>
        <v>9</v>
      </c>
      <c r="C21" s="19">
        <v>540</v>
      </c>
      <c r="D21" s="20">
        <v>7.8</v>
      </c>
      <c r="E21" s="19">
        <f t="shared" si="2"/>
        <v>0.29999999999999982</v>
      </c>
      <c r="F21" s="21">
        <f t="shared" si="3"/>
        <v>9.9999999999999933E-3</v>
      </c>
      <c r="G21" s="22">
        <f t="shared" si="4"/>
        <v>0</v>
      </c>
      <c r="H21" s="22">
        <f t="shared" si="8"/>
        <v>6.7001270294189457E-3</v>
      </c>
      <c r="I21" s="22">
        <f t="shared" si="5"/>
        <v>6.7000000859531207E-3</v>
      </c>
      <c r="J21" s="22">
        <f t="shared" si="9"/>
        <v>6.7001270294189457E-3</v>
      </c>
      <c r="K21" s="22">
        <f t="shared" si="6"/>
        <v>6.7000000859531207E-3</v>
      </c>
      <c r="L21" s="22">
        <f t="shared" si="7"/>
        <v>6.7000000859531207E-3</v>
      </c>
    </row>
    <row r="22" spans="1:12" x14ac:dyDescent="0.2">
      <c r="A22" s="19">
        <v>19</v>
      </c>
      <c r="B22" s="20">
        <f t="shared" si="1"/>
        <v>9.5</v>
      </c>
      <c r="C22" s="19">
        <v>570</v>
      </c>
      <c r="D22" s="20">
        <v>7.5</v>
      </c>
      <c r="E22" s="19">
        <f t="shared" si="2"/>
        <v>0.29999999999999982</v>
      </c>
      <c r="F22" s="21">
        <f t="shared" si="3"/>
        <v>9.9999999999999933E-3</v>
      </c>
      <c r="G22" s="22">
        <f t="shared" si="4"/>
        <v>0</v>
      </c>
      <c r="H22" s="22">
        <f t="shared" si="8"/>
        <v>6.700063514709473E-3</v>
      </c>
      <c r="I22" s="22">
        <f t="shared" si="5"/>
        <v>6.7000000286510401E-3</v>
      </c>
      <c r="J22" s="22">
        <f t="shared" si="9"/>
        <v>6.700063514709473E-3</v>
      </c>
      <c r="K22" s="22">
        <f t="shared" si="6"/>
        <v>6.7000000286510401E-3</v>
      </c>
      <c r="L22" s="22">
        <f t="shared" si="7"/>
        <v>6.7000000286510401E-3</v>
      </c>
    </row>
    <row r="23" spans="1:12" x14ac:dyDescent="0.2">
      <c r="A23" s="19">
        <v>20</v>
      </c>
      <c r="B23" s="20">
        <f t="shared" si="1"/>
        <v>10</v>
      </c>
      <c r="C23" s="19">
        <v>600</v>
      </c>
      <c r="D23" s="20">
        <v>7.2</v>
      </c>
      <c r="E23" s="19">
        <f t="shared" si="2"/>
        <v>0.29999999999999982</v>
      </c>
      <c r="F23" s="21">
        <f t="shared" si="3"/>
        <v>9.9999999999999933E-3</v>
      </c>
      <c r="G23" s="22">
        <f t="shared" si="4"/>
        <v>0</v>
      </c>
      <c r="H23" s="22">
        <f t="shared" si="8"/>
        <v>6.7000317573547366E-3</v>
      </c>
      <c r="I23" s="22">
        <f t="shared" si="5"/>
        <v>6.7000000095503469E-3</v>
      </c>
      <c r="J23" s="22">
        <f t="shared" si="9"/>
        <v>6.7000317573547366E-3</v>
      </c>
      <c r="K23" s="22">
        <f t="shared" si="6"/>
        <v>6.7000000095503469E-3</v>
      </c>
      <c r="L23" s="22">
        <f t="shared" si="7"/>
        <v>6.7000000095503469E-3</v>
      </c>
    </row>
    <row r="24" spans="1:12" x14ac:dyDescent="0.2">
      <c r="A24" s="19">
        <v>21</v>
      </c>
      <c r="B24" s="20">
        <f t="shared" si="1"/>
        <v>10.5</v>
      </c>
      <c r="C24" s="19">
        <v>630</v>
      </c>
      <c r="D24" s="20">
        <v>6.9</v>
      </c>
      <c r="E24" s="19">
        <f t="shared" si="2"/>
        <v>0.29999999999999982</v>
      </c>
      <c r="F24" s="21">
        <f t="shared" si="3"/>
        <v>9.9999999999999933E-3</v>
      </c>
      <c r="G24" s="22">
        <f t="shared" si="4"/>
        <v>-3.1086244689504529E-16</v>
      </c>
      <c r="H24" s="22">
        <f t="shared" si="8"/>
        <v>6.700015878677368E-3</v>
      </c>
      <c r="I24" s="22">
        <f t="shared" si="5"/>
        <v>6.7000000031834494E-3</v>
      </c>
      <c r="J24" s="22">
        <f t="shared" si="9"/>
        <v>6.700015878677368E-3</v>
      </c>
      <c r="K24" s="22">
        <f t="shared" si="6"/>
        <v>6.7000000031834494E-3</v>
      </c>
      <c r="L24" s="22">
        <f t="shared" si="7"/>
        <v>6.7000000031834494E-3</v>
      </c>
    </row>
    <row r="25" spans="1:12" x14ac:dyDescent="0.2">
      <c r="A25" s="19">
        <v>22</v>
      </c>
      <c r="B25" s="20">
        <f t="shared" si="1"/>
        <v>11</v>
      </c>
      <c r="C25" s="19">
        <v>660</v>
      </c>
      <c r="D25" s="20">
        <v>6.6</v>
      </c>
      <c r="E25" s="19">
        <f t="shared" si="2"/>
        <v>0.30000000000000071</v>
      </c>
      <c r="F25" s="21">
        <f t="shared" si="3"/>
        <v>1.0000000000000024E-2</v>
      </c>
      <c r="G25" s="22">
        <f t="shared" si="4"/>
        <v>3.1086244689504233E-16</v>
      </c>
      <c r="H25" s="22">
        <f t="shared" si="8"/>
        <v>6.7000079393386841E-3</v>
      </c>
      <c r="I25" s="22">
        <f t="shared" si="5"/>
        <v>6.7000000010611497E-3</v>
      </c>
      <c r="J25" s="22">
        <f t="shared" si="9"/>
        <v>6.7000079393386841E-3</v>
      </c>
      <c r="K25" s="22">
        <f t="shared" si="6"/>
        <v>6.7000000010611497E-3</v>
      </c>
      <c r="L25" s="22">
        <f t="shared" si="7"/>
        <v>6.7000000010611497E-3</v>
      </c>
    </row>
    <row r="26" spans="1:12" x14ac:dyDescent="0.2">
      <c r="A26" s="19">
        <v>23</v>
      </c>
      <c r="B26" s="20">
        <f t="shared" si="1"/>
        <v>11.5</v>
      </c>
      <c r="C26" s="19">
        <v>690</v>
      </c>
      <c r="D26" s="20">
        <v>6.3</v>
      </c>
      <c r="E26" s="19">
        <f t="shared" si="2"/>
        <v>0.29999999999999982</v>
      </c>
      <c r="F26" s="21">
        <f t="shared" si="3"/>
        <v>9.9999999999999933E-3</v>
      </c>
      <c r="G26" s="22">
        <f t="shared" si="4"/>
        <v>0</v>
      </c>
      <c r="H26" s="22">
        <f t="shared" si="8"/>
        <v>6.7000039696693426E-3</v>
      </c>
      <c r="I26" s="22">
        <f t="shared" si="5"/>
        <v>6.7000000003537164E-3</v>
      </c>
      <c r="J26" s="22">
        <f t="shared" si="9"/>
        <v>6.7000039696693426E-3</v>
      </c>
      <c r="K26" s="22">
        <f t="shared" si="6"/>
        <v>6.7000000003537164E-3</v>
      </c>
      <c r="L26" s="22">
        <f t="shared" si="7"/>
        <v>6.7000000003537164E-3</v>
      </c>
    </row>
    <row r="27" spans="1:12" x14ac:dyDescent="0.2">
      <c r="A27" s="19">
        <v>24</v>
      </c>
      <c r="B27" s="20">
        <f t="shared" si="1"/>
        <v>12</v>
      </c>
      <c r="C27" s="19">
        <v>720</v>
      </c>
      <c r="D27" s="20">
        <v>6</v>
      </c>
      <c r="E27" s="19">
        <f t="shared" si="2"/>
        <v>0.29999999999999982</v>
      </c>
      <c r="F27" s="21">
        <f t="shared" si="3"/>
        <v>9.9999999999999933E-3</v>
      </c>
      <c r="G27" s="22">
        <f t="shared" si="4"/>
        <v>-3.6620409622270429E-2</v>
      </c>
      <c r="H27" s="22">
        <f t="shared" si="8"/>
        <v>6.700001984834671E-3</v>
      </c>
      <c r="I27" s="22">
        <f t="shared" si="5"/>
        <v>6.7000000001179059E-3</v>
      </c>
      <c r="J27" s="22">
        <f t="shared" si="9"/>
        <v>6.700001984834671E-3</v>
      </c>
      <c r="K27" s="22">
        <f t="shared" si="6"/>
        <v>6.7000000001179059E-3</v>
      </c>
      <c r="L27" s="22">
        <f t="shared" si="7"/>
        <v>6.7000000001179059E-3</v>
      </c>
    </row>
    <row r="28" spans="1:12" x14ac:dyDescent="0.2">
      <c r="A28" s="19">
        <v>25</v>
      </c>
      <c r="B28" s="20">
        <f t="shared" si="1"/>
        <v>12.5</v>
      </c>
      <c r="C28" s="19">
        <v>750</v>
      </c>
      <c r="D28" s="20">
        <v>5.5</v>
      </c>
      <c r="E28" s="19">
        <f t="shared" si="2"/>
        <v>0.5</v>
      </c>
      <c r="F28" s="21">
        <f t="shared" si="3"/>
        <v>1.6666666666666666E-2</v>
      </c>
      <c r="G28" s="24">
        <f t="shared" si="4"/>
        <v>3.6620409622270429E-2</v>
      </c>
      <c r="H28" s="22">
        <f t="shared" si="8"/>
        <v>6.700000992417336E-3</v>
      </c>
      <c r="I28" s="22">
        <f t="shared" si="5"/>
        <v>6.7000000000393021E-3</v>
      </c>
      <c r="J28" s="22">
        <f t="shared" si="9"/>
        <v>6.700000992417336E-3</v>
      </c>
      <c r="K28" s="22">
        <f t="shared" si="6"/>
        <v>6.7000000000393021E-3</v>
      </c>
      <c r="L28" s="22">
        <f t="shared" si="7"/>
        <v>6.7000000000393021E-3</v>
      </c>
    </row>
    <row r="29" spans="1:12" x14ac:dyDescent="0.2">
      <c r="A29" s="19">
        <v>26</v>
      </c>
      <c r="B29" s="20">
        <f t="shared" si="1"/>
        <v>13</v>
      </c>
      <c r="C29" s="19">
        <v>780</v>
      </c>
      <c r="D29" s="20">
        <v>5.2</v>
      </c>
      <c r="E29" s="19">
        <f t="shared" si="2"/>
        <v>0.29999999999999982</v>
      </c>
      <c r="F29" s="21">
        <f t="shared" si="3"/>
        <v>9.9999999999999933E-3</v>
      </c>
      <c r="G29" s="22">
        <v>0</v>
      </c>
      <c r="H29" s="22">
        <f t="shared" si="8"/>
        <v>6.7000004962086681E-3</v>
      </c>
      <c r="I29" s="22">
        <f t="shared" si="5"/>
        <v>6.7000000000131009E-3</v>
      </c>
      <c r="J29" s="22">
        <f t="shared" si="9"/>
        <v>6.7000004962086681E-3</v>
      </c>
      <c r="K29" s="22">
        <f t="shared" si="6"/>
        <v>6.7000000000131009E-3</v>
      </c>
      <c r="L29" s="22">
        <f t="shared" si="7"/>
        <v>6.7000000000131009E-3</v>
      </c>
    </row>
    <row r="30" spans="1:12" x14ac:dyDescent="0.2">
      <c r="A30" s="19">
        <v>27</v>
      </c>
      <c r="B30" s="20">
        <f t="shared" si="1"/>
        <v>13.5</v>
      </c>
      <c r="C30" s="19">
        <v>810</v>
      </c>
      <c r="D30" s="20">
        <v>5</v>
      </c>
      <c r="E30" s="19">
        <f t="shared" si="2"/>
        <v>0.20000000000000018</v>
      </c>
      <c r="F30" s="21">
        <f t="shared" si="3"/>
        <v>6.6666666666666723E-3</v>
      </c>
      <c r="G30" s="22">
        <v>0</v>
      </c>
      <c r="H30" s="22">
        <f t="shared" si="8"/>
        <v>6.7000002481043342E-3</v>
      </c>
      <c r="I30" s="22">
        <f t="shared" si="5"/>
        <v>6.7000000000043674E-3</v>
      </c>
      <c r="J30" s="22">
        <f t="shared" si="9"/>
        <v>6.7000002481043342E-3</v>
      </c>
      <c r="K30" s="22">
        <f t="shared" si="6"/>
        <v>6.7000000000043674E-3</v>
      </c>
      <c r="L30" s="22">
        <f t="shared" si="7"/>
        <v>6.7000000000043674E-3</v>
      </c>
    </row>
    <row r="31" spans="1:12" x14ac:dyDescent="0.2">
      <c r="A31" s="19">
        <v>28</v>
      </c>
      <c r="B31" s="20">
        <f t="shared" si="1"/>
        <v>14</v>
      </c>
      <c r="C31" s="19">
        <v>840</v>
      </c>
      <c r="D31" s="20">
        <v>4.8</v>
      </c>
      <c r="E31" s="19">
        <f t="shared" si="2"/>
        <v>0.20000000000000018</v>
      </c>
      <c r="F31" s="21">
        <f t="shared" si="3"/>
        <v>6.6666666666666723E-3</v>
      </c>
      <c r="G31" s="25"/>
      <c r="H31" s="22">
        <f t="shared" si="8"/>
        <v>6.7000001240521672E-3</v>
      </c>
      <c r="I31" s="22">
        <f t="shared" si="5"/>
        <v>6.7000000000014557E-3</v>
      </c>
      <c r="J31" s="22">
        <f t="shared" si="9"/>
        <v>6.7000001240521672E-3</v>
      </c>
      <c r="K31" s="22">
        <f t="shared" si="6"/>
        <v>6.7000000000014557E-3</v>
      </c>
      <c r="L31" s="22">
        <f t="shared" si="7"/>
        <v>6.7000000000014557E-3</v>
      </c>
    </row>
    <row r="32" spans="1:12" x14ac:dyDescent="0.2">
      <c r="B32" s="1"/>
    </row>
    <row r="33" spans="1:6" x14ac:dyDescent="0.2">
      <c r="A33" s="3" t="s">
        <v>14</v>
      </c>
      <c r="B33" s="1"/>
    </row>
    <row r="34" spans="1:6" x14ac:dyDescent="0.2">
      <c r="A34" s="3" t="s">
        <v>9</v>
      </c>
      <c r="B34" s="6">
        <v>0.28739999999999999</v>
      </c>
      <c r="D34" s="3" t="s">
        <v>16</v>
      </c>
      <c r="E34">
        <v>6.7000000000000002E-3</v>
      </c>
      <c r="F34" s="3" t="s">
        <v>17</v>
      </c>
    </row>
    <row r="35" spans="1:6" x14ac:dyDescent="0.2">
      <c r="A35" s="3" t="s">
        <v>10</v>
      </c>
      <c r="B35">
        <v>0.19919999999999999</v>
      </c>
      <c r="E35">
        <f>E34*3600</f>
        <v>24.12</v>
      </c>
      <c r="F35" s="3" t="s">
        <v>18</v>
      </c>
    </row>
    <row r="36" spans="1:6" x14ac:dyDescent="0.2">
      <c r="A36" s="16" t="s">
        <v>11</v>
      </c>
      <c r="B36" s="8">
        <v>0.28739999999999999</v>
      </c>
      <c r="E36" s="17">
        <f>E35*24</f>
        <v>578.88</v>
      </c>
      <c r="F36" s="3" t="s">
        <v>19</v>
      </c>
    </row>
    <row r="37" spans="1:6" x14ac:dyDescent="0.2">
      <c r="A37" s="3" t="s">
        <v>12</v>
      </c>
      <c r="B37">
        <v>0.19919999999999999</v>
      </c>
    </row>
    <row r="38" spans="1:6" x14ac:dyDescent="0.2">
      <c r="A38" s="3" t="s">
        <v>13</v>
      </c>
      <c r="B38">
        <v>0.19919999999999999</v>
      </c>
    </row>
    <row r="39" spans="1:6" ht="15" x14ac:dyDescent="0.2">
      <c r="A39" s="14" t="s">
        <v>15</v>
      </c>
      <c r="B39" s="15">
        <f>MAX(B34:B38)</f>
        <v>0.28739999999999999</v>
      </c>
    </row>
  </sheetData>
  <mergeCells count="6">
    <mergeCell ref="G1:G2"/>
    <mergeCell ref="A1:A2"/>
    <mergeCell ref="B1:B2"/>
    <mergeCell ref="C1:C2"/>
    <mergeCell ref="D1:D2"/>
    <mergeCell ref="E1:E2"/>
  </mergeCells>
  <phoneticPr fontId="6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5"/>
  <sheetViews>
    <sheetView topLeftCell="A25" zoomScaleNormal="100" workbookViewId="0">
      <selection activeCell="C4" sqref="C4:C49"/>
    </sheetView>
  </sheetViews>
  <sheetFormatPr defaultColWidth="10" defaultRowHeight="14.25" x14ac:dyDescent="0.2"/>
  <cols>
    <col min="4" max="4" width="10" style="1"/>
    <col min="6" max="6" width="10.375" bestFit="1" customWidth="1"/>
    <col min="7" max="7" width="11" bestFit="1" customWidth="1"/>
  </cols>
  <sheetData>
    <row r="1" spans="1:11" x14ac:dyDescent="0.2">
      <c r="A1" s="74"/>
      <c r="B1" s="74" t="s">
        <v>2</v>
      </c>
      <c r="C1" s="74" t="s">
        <v>3</v>
      </c>
      <c r="D1" s="76" t="s">
        <v>0</v>
      </c>
      <c r="E1" s="74" t="s">
        <v>1</v>
      </c>
      <c r="F1" s="26" t="s">
        <v>25</v>
      </c>
      <c r="G1" s="74" t="s">
        <v>7</v>
      </c>
      <c r="H1" s="26" t="s">
        <v>23</v>
      </c>
      <c r="I1" s="26" t="s">
        <v>23</v>
      </c>
      <c r="J1" s="26" t="s">
        <v>23</v>
      </c>
      <c r="K1" s="26" t="s">
        <v>23</v>
      </c>
    </row>
    <row r="2" spans="1:11" x14ac:dyDescent="0.2">
      <c r="A2" s="74"/>
      <c r="B2" s="74"/>
      <c r="C2" s="74"/>
      <c r="D2" s="76"/>
      <c r="E2" s="74"/>
      <c r="F2" s="26" t="s">
        <v>17</v>
      </c>
      <c r="G2" s="74"/>
      <c r="H2" s="26" t="s">
        <v>26</v>
      </c>
      <c r="I2" s="26" t="s">
        <v>27</v>
      </c>
      <c r="J2" s="26" t="s">
        <v>28</v>
      </c>
      <c r="K2" s="26" t="s">
        <v>29</v>
      </c>
    </row>
    <row r="3" spans="1:11" x14ac:dyDescent="0.2">
      <c r="A3" s="19"/>
      <c r="B3" s="29"/>
      <c r="C3" s="19"/>
      <c r="D3" s="20">
        <v>17.399999999999999</v>
      </c>
      <c r="E3" s="19"/>
      <c r="F3" s="23"/>
      <c r="G3" s="23"/>
      <c r="H3" s="23"/>
      <c r="I3" s="23"/>
      <c r="J3" s="23"/>
      <c r="K3" s="23"/>
    </row>
    <row r="4" spans="1:11" x14ac:dyDescent="0.2">
      <c r="A4" s="19">
        <v>1</v>
      </c>
      <c r="B4" s="29">
        <f t="shared" ref="B4:B34" si="0">(C4/60)</f>
        <v>0.25</v>
      </c>
      <c r="C4" s="19">
        <v>15</v>
      </c>
      <c r="D4" s="20">
        <v>17</v>
      </c>
      <c r="E4" s="20">
        <f>(D3-D4)</f>
        <v>0.39999999999999858</v>
      </c>
      <c r="F4" s="22">
        <f>E4/(C4-C3)</f>
        <v>2.6666666666666571E-2</v>
      </c>
      <c r="G4" s="24">
        <f>(1/(C5-C4)*LN((F4-0.0067)/(F5-0.0067)))</f>
        <v>2.7086678748371829E-2</v>
      </c>
      <c r="H4" s="22">
        <f>0.0067+(($F$4-0.0067)*EXP(-$G$4*$C4))</f>
        <v>2.0000000000000049E-2</v>
      </c>
      <c r="I4" s="22">
        <f>0.0067+(($F$4-0.0067)*EXP(-$G$6*$C4))</f>
        <v>1.6658312447785976E-2</v>
      </c>
      <c r="J4" s="22">
        <f>0.0067+(($F$4-0.0067)*EXP(-$G$19*$C4))</f>
        <v>1.6658312447786244E-2</v>
      </c>
      <c r="K4" s="22">
        <f>0.0067+(($F$4-0.0067)*EXP(-$G$42*$C4))</f>
        <v>1.6658312447785976E-2</v>
      </c>
    </row>
    <row r="5" spans="1:11" x14ac:dyDescent="0.2">
      <c r="A5" s="19">
        <v>2</v>
      </c>
      <c r="B5" s="29">
        <f t="shared" si="0"/>
        <v>0.5</v>
      </c>
      <c r="C5" s="19">
        <v>30</v>
      </c>
      <c r="D5" s="20">
        <v>16.7</v>
      </c>
      <c r="E5" s="20">
        <f t="shared" ref="E5:E49" si="1">(D4-D5)</f>
        <v>0.30000000000000071</v>
      </c>
      <c r="F5" s="22">
        <f t="shared" ref="F5:F49" si="2">E5/(C5-C4)</f>
        <v>2.0000000000000049E-2</v>
      </c>
      <c r="G5" s="22">
        <f t="shared" ref="G5:G48" si="3">(1/(C6-C5)*LN((F5-0.0067)/(F6-0.0067)))</f>
        <v>0</v>
      </c>
      <c r="H5" s="22">
        <f t="shared" ref="H5:H49" si="4">0.0067+(($F$4-0.0067)*EXP(-$G$4*$C5))</f>
        <v>1.5559265442404113E-2</v>
      </c>
      <c r="I5" s="22">
        <f t="shared" ref="I5:I49" si="5">0.0067+(($F$4-0.0067)*EXP(-$G$6*$C5))</f>
        <v>1.1666677135612501E-2</v>
      </c>
      <c r="J5" s="22">
        <f t="shared" ref="J5:J49" si="6">0.0067+(($F$4-0.0067)*EXP(-$G$19*$C5))</f>
        <v>1.1666677135612768E-2</v>
      </c>
      <c r="K5" s="22">
        <f t="shared" ref="K5:K49" si="7">0.0067+(($F$4-0.0067)*EXP(-$G$42*$C5))</f>
        <v>1.1666677135612501E-2</v>
      </c>
    </row>
    <row r="6" spans="1:11" x14ac:dyDescent="0.2">
      <c r="A6" s="19">
        <v>3</v>
      </c>
      <c r="B6" s="29">
        <f t="shared" si="0"/>
        <v>0.75</v>
      </c>
      <c r="C6" s="19">
        <v>45</v>
      </c>
      <c r="D6" s="20">
        <v>16.399999999999999</v>
      </c>
      <c r="E6" s="20">
        <f t="shared" si="1"/>
        <v>0.30000000000000071</v>
      </c>
      <c r="F6" s="22">
        <f t="shared" si="2"/>
        <v>2.0000000000000049E-2</v>
      </c>
      <c r="G6" s="24">
        <f t="shared" si="3"/>
        <v>4.637710614435879E-2</v>
      </c>
      <c r="H6" s="22">
        <f t="shared" si="4"/>
        <v>1.2601246930750036E-2</v>
      </c>
      <c r="I6" s="22">
        <f t="shared" si="5"/>
        <v>9.1771146616212457E-3</v>
      </c>
      <c r="J6" s="22">
        <f t="shared" si="6"/>
        <v>9.1771146616214452E-3</v>
      </c>
      <c r="K6" s="22">
        <f t="shared" si="7"/>
        <v>9.1771146616212457E-3</v>
      </c>
    </row>
    <row r="7" spans="1:11" x14ac:dyDescent="0.2">
      <c r="A7" s="19">
        <v>4</v>
      </c>
      <c r="B7" s="29">
        <f t="shared" si="0"/>
        <v>1</v>
      </c>
      <c r="C7" s="19">
        <v>60</v>
      </c>
      <c r="D7" s="20">
        <v>16.2</v>
      </c>
      <c r="E7" s="20">
        <f t="shared" si="1"/>
        <v>0.19999999999999929</v>
      </c>
      <c r="F7" s="22">
        <f t="shared" si="2"/>
        <v>1.3333333333333286E-2</v>
      </c>
      <c r="G7" s="22">
        <f t="shared" si="3"/>
        <v>0</v>
      </c>
      <c r="H7" s="22">
        <f t="shared" si="4"/>
        <v>1.0630880676743379E-2</v>
      </c>
      <c r="I7" s="22">
        <f t="shared" si="5"/>
        <v>7.9354531770993043E-3</v>
      </c>
      <c r="J7" s="22">
        <f t="shared" si="6"/>
        <v>7.9354531770994378E-3</v>
      </c>
      <c r="K7" s="22">
        <f t="shared" si="7"/>
        <v>7.9354531770993043E-3</v>
      </c>
    </row>
    <row r="8" spans="1:11" x14ac:dyDescent="0.2">
      <c r="A8" s="19">
        <v>5</v>
      </c>
      <c r="B8" s="29">
        <f t="shared" si="0"/>
        <v>1.25</v>
      </c>
      <c r="C8" s="19">
        <v>75</v>
      </c>
      <c r="D8" s="20">
        <v>16</v>
      </c>
      <c r="E8" s="20">
        <f t="shared" si="1"/>
        <v>0.19999999999999929</v>
      </c>
      <c r="F8" s="22">
        <f t="shared" si="2"/>
        <v>1.3333333333333286E-2</v>
      </c>
      <c r="G8" s="22">
        <f t="shared" si="3"/>
        <v>0</v>
      </c>
      <c r="H8" s="22">
        <f t="shared" si="4"/>
        <v>9.3183996494501202E-3</v>
      </c>
      <c r="I8" s="22">
        <f t="shared" si="5"/>
        <v>7.3161784016109246E-3</v>
      </c>
      <c r="J8" s="22">
        <f t="shared" si="6"/>
        <v>7.3161784016110079E-3</v>
      </c>
      <c r="K8" s="22">
        <f t="shared" si="7"/>
        <v>7.3161784016109246E-3</v>
      </c>
    </row>
    <row r="9" spans="1:11" x14ac:dyDescent="0.2">
      <c r="A9" s="19">
        <v>6</v>
      </c>
      <c r="B9" s="29">
        <f t="shared" si="0"/>
        <v>1.5</v>
      </c>
      <c r="C9" s="19">
        <v>90</v>
      </c>
      <c r="D9" s="20">
        <v>15.8</v>
      </c>
      <c r="E9" s="20">
        <f t="shared" si="1"/>
        <v>0.19999999999999929</v>
      </c>
      <c r="F9" s="22">
        <f t="shared" si="2"/>
        <v>1.3333333333333286E-2</v>
      </c>
      <c r="G9" s="22">
        <f t="shared" si="3"/>
        <v>-1.1842378929335109E-15</v>
      </c>
      <c r="H9" s="22">
        <f t="shared" si="4"/>
        <v>8.4441426713365714E-3</v>
      </c>
      <c r="I9" s="22">
        <f t="shared" si="5"/>
        <v>7.0073170474199819E-3</v>
      </c>
      <c r="J9" s="22">
        <f t="shared" si="6"/>
        <v>7.0073170474200313E-3</v>
      </c>
      <c r="K9" s="22">
        <f t="shared" si="7"/>
        <v>7.0073170474199819E-3</v>
      </c>
    </row>
    <row r="10" spans="1:11" x14ac:dyDescent="0.2">
      <c r="A10" s="19">
        <v>7</v>
      </c>
      <c r="B10" s="29">
        <f t="shared" si="0"/>
        <v>1.75</v>
      </c>
      <c r="C10" s="19">
        <v>105</v>
      </c>
      <c r="D10" s="20">
        <v>15.6</v>
      </c>
      <c r="E10" s="20">
        <f t="shared" si="1"/>
        <v>0.20000000000000107</v>
      </c>
      <c r="F10" s="22">
        <f t="shared" si="2"/>
        <v>1.3333333333333404E-2</v>
      </c>
      <c r="G10" s="22">
        <f t="shared" si="3"/>
        <v>1.1842378929334898E-15</v>
      </c>
      <c r="H10" s="22">
        <f t="shared" si="4"/>
        <v>7.8617911950973254E-3</v>
      </c>
      <c r="I10" s="22">
        <f t="shared" si="5"/>
        <v>6.8532734146280099E-3</v>
      </c>
      <c r="J10" s="22">
        <f t="shared" si="6"/>
        <v>6.8532734146280385E-3</v>
      </c>
      <c r="K10" s="22">
        <f t="shared" si="7"/>
        <v>6.8532734146280099E-3</v>
      </c>
    </row>
    <row r="11" spans="1:11" x14ac:dyDescent="0.2">
      <c r="A11" s="19">
        <v>8</v>
      </c>
      <c r="B11" s="29">
        <f t="shared" si="0"/>
        <v>2</v>
      </c>
      <c r="C11" s="19">
        <v>120</v>
      </c>
      <c r="D11" s="20">
        <v>15.4</v>
      </c>
      <c r="E11" s="20">
        <f t="shared" si="1"/>
        <v>0.19999999999999929</v>
      </c>
      <c r="F11" s="22">
        <f t="shared" si="2"/>
        <v>1.3333333333333286E-2</v>
      </c>
      <c r="G11" s="22">
        <f t="shared" si="3"/>
        <v>-1.1842378929335109E-15</v>
      </c>
      <c r="H11" s="22">
        <f t="shared" si="4"/>
        <v>7.4738809463169228E-3</v>
      </c>
      <c r="I11" s="22">
        <f t="shared" si="5"/>
        <v>6.7764446353658489E-3</v>
      </c>
      <c r="J11" s="22">
        <f t="shared" si="6"/>
        <v>6.7764446353658653E-3</v>
      </c>
      <c r="K11" s="22">
        <f t="shared" si="7"/>
        <v>6.7764446353658489E-3</v>
      </c>
    </row>
    <row r="12" spans="1:11" x14ac:dyDescent="0.2">
      <c r="A12" s="19">
        <v>9</v>
      </c>
      <c r="B12" s="29">
        <f t="shared" si="0"/>
        <v>2.25</v>
      </c>
      <c r="C12" s="19">
        <v>135</v>
      </c>
      <c r="D12" s="20">
        <v>15.2</v>
      </c>
      <c r="E12" s="20">
        <f t="shared" si="1"/>
        <v>0.20000000000000107</v>
      </c>
      <c r="F12" s="22">
        <f t="shared" si="2"/>
        <v>1.3333333333333404E-2</v>
      </c>
      <c r="G12" s="22">
        <f t="shared" si="3"/>
        <v>1.1842378929334898E-15</v>
      </c>
      <c r="H12" s="22">
        <f t="shared" si="4"/>
        <v>7.2154899792662023E-3</v>
      </c>
      <c r="I12" s="22">
        <f t="shared" si="5"/>
        <v>6.7381265224005105E-3</v>
      </c>
      <c r="J12" s="22">
        <f t="shared" si="6"/>
        <v>6.7381265224005201E-3</v>
      </c>
      <c r="K12" s="22">
        <f t="shared" si="7"/>
        <v>6.7381265224005105E-3</v>
      </c>
    </row>
    <row r="13" spans="1:11" x14ac:dyDescent="0.2">
      <c r="A13" s="19">
        <v>10</v>
      </c>
      <c r="B13" s="29">
        <f t="shared" si="0"/>
        <v>2.5</v>
      </c>
      <c r="C13" s="19">
        <v>150</v>
      </c>
      <c r="D13" s="20">
        <v>15</v>
      </c>
      <c r="E13" s="20">
        <f t="shared" si="1"/>
        <v>0.19999999999999929</v>
      </c>
      <c r="F13" s="22">
        <f t="shared" si="2"/>
        <v>1.3333333333333286E-2</v>
      </c>
      <c r="G13" s="22">
        <f t="shared" si="3"/>
        <v>0</v>
      </c>
      <c r="H13" s="22">
        <f t="shared" si="4"/>
        <v>7.0433731247532827E-3</v>
      </c>
      <c r="I13" s="22">
        <f t="shared" si="5"/>
        <v>6.7190154836032625E-3</v>
      </c>
      <c r="J13" s="22">
        <f t="shared" si="6"/>
        <v>6.7190154836032669E-3</v>
      </c>
      <c r="K13" s="22">
        <f t="shared" si="7"/>
        <v>6.7190154836032625E-3</v>
      </c>
    </row>
    <row r="14" spans="1:11" x14ac:dyDescent="0.2">
      <c r="A14" s="19">
        <v>11</v>
      </c>
      <c r="B14" s="29">
        <f t="shared" si="0"/>
        <v>2.75</v>
      </c>
      <c r="C14" s="19">
        <v>165</v>
      </c>
      <c r="D14" s="20">
        <v>14.8</v>
      </c>
      <c r="E14" s="20">
        <f t="shared" si="1"/>
        <v>0.19999999999999929</v>
      </c>
      <c r="F14" s="22">
        <f t="shared" si="2"/>
        <v>1.3333333333333286E-2</v>
      </c>
      <c r="G14" s="22">
        <f t="shared" si="3"/>
        <v>-1.1842378929335109E-15</v>
      </c>
      <c r="H14" s="22">
        <f t="shared" si="4"/>
        <v>6.9287243351862458E-3</v>
      </c>
      <c r="I14" s="22">
        <f t="shared" si="5"/>
        <v>6.7094839128748101E-3</v>
      </c>
      <c r="J14" s="22">
        <f t="shared" si="6"/>
        <v>6.7094839128748127E-3</v>
      </c>
      <c r="K14" s="22">
        <f t="shared" si="7"/>
        <v>6.7094839128748101E-3</v>
      </c>
    </row>
    <row r="15" spans="1:11" x14ac:dyDescent="0.2">
      <c r="A15" s="19">
        <v>12</v>
      </c>
      <c r="B15" s="29">
        <f t="shared" si="0"/>
        <v>3</v>
      </c>
      <c r="C15" s="19">
        <v>180</v>
      </c>
      <c r="D15" s="20">
        <v>14.6</v>
      </c>
      <c r="E15" s="20">
        <f t="shared" si="1"/>
        <v>0.20000000000000107</v>
      </c>
      <c r="F15" s="22">
        <f t="shared" si="2"/>
        <v>1.3333333333333404E-2</v>
      </c>
      <c r="G15" s="22">
        <f t="shared" si="3"/>
        <v>-4.6377106144357E-2</v>
      </c>
      <c r="H15" s="22">
        <f t="shared" si="4"/>
        <v>6.8523556089137103E-3</v>
      </c>
      <c r="I15" s="22">
        <f t="shared" si="5"/>
        <v>6.7047300718348054E-3</v>
      </c>
      <c r="J15" s="22">
        <f t="shared" si="6"/>
        <v>6.7047300718348062E-3</v>
      </c>
      <c r="K15" s="22">
        <f t="shared" si="7"/>
        <v>6.7047300718348054E-3</v>
      </c>
    </row>
    <row r="16" spans="1:11" x14ac:dyDescent="0.2">
      <c r="A16" s="19">
        <v>13</v>
      </c>
      <c r="B16" s="29">
        <f t="shared" si="0"/>
        <v>3.25</v>
      </c>
      <c r="C16" s="19">
        <v>195</v>
      </c>
      <c r="D16" s="20">
        <v>14.3</v>
      </c>
      <c r="E16" s="20">
        <f t="shared" si="1"/>
        <v>0.29999999999999893</v>
      </c>
      <c r="F16" s="22">
        <f t="shared" si="2"/>
        <v>1.9999999999999928E-2</v>
      </c>
      <c r="G16" s="22">
        <f t="shared" si="3"/>
        <v>-6.0692192012842168E-16</v>
      </c>
      <c r="H16" s="22">
        <f t="shared" si="4"/>
        <v>6.8014856226320053E-3</v>
      </c>
      <c r="I16" s="22">
        <f t="shared" si="5"/>
        <v>6.7023591085090886E-3</v>
      </c>
      <c r="J16" s="22">
        <f t="shared" si="6"/>
        <v>6.7023591085090895E-3</v>
      </c>
      <c r="K16" s="22">
        <f t="shared" si="7"/>
        <v>6.7023591085090886E-3</v>
      </c>
    </row>
    <row r="17" spans="1:11" x14ac:dyDescent="0.2">
      <c r="A17" s="19">
        <v>14</v>
      </c>
      <c r="B17" s="29">
        <f t="shared" si="0"/>
        <v>3.5</v>
      </c>
      <c r="C17" s="19">
        <v>210</v>
      </c>
      <c r="D17" s="20">
        <v>14</v>
      </c>
      <c r="E17" s="20">
        <f t="shared" si="1"/>
        <v>0.30000000000000071</v>
      </c>
      <c r="F17" s="22">
        <f t="shared" si="2"/>
        <v>2.0000000000000049E-2</v>
      </c>
      <c r="G17" s="22">
        <f t="shared" si="3"/>
        <v>0</v>
      </c>
      <c r="H17" s="22">
        <f t="shared" si="4"/>
        <v>6.7676006067281646E-3</v>
      </c>
      <c r="I17" s="22">
        <f t="shared" si="5"/>
        <v>6.701176597978217E-3</v>
      </c>
      <c r="J17" s="22">
        <f t="shared" si="6"/>
        <v>6.7011765979782178E-3</v>
      </c>
      <c r="K17" s="22">
        <f t="shared" si="7"/>
        <v>6.701176597978217E-3</v>
      </c>
    </row>
    <row r="18" spans="1:11" x14ac:dyDescent="0.2">
      <c r="A18" s="19">
        <v>15</v>
      </c>
      <c r="B18" s="29">
        <f t="shared" si="0"/>
        <v>3.75</v>
      </c>
      <c r="C18" s="19">
        <v>225</v>
      </c>
      <c r="D18" s="20">
        <v>13.7</v>
      </c>
      <c r="E18" s="20">
        <f t="shared" si="1"/>
        <v>0.30000000000000071</v>
      </c>
      <c r="F18" s="22">
        <f t="shared" si="2"/>
        <v>2.0000000000000049E-2</v>
      </c>
      <c r="G18" s="22">
        <f t="shared" si="3"/>
        <v>6.0692192012841616E-16</v>
      </c>
      <c r="H18" s="22">
        <f t="shared" si="4"/>
        <v>6.7450294525618331E-3</v>
      </c>
      <c r="I18" s="22">
        <f t="shared" si="5"/>
        <v>6.700586824555552E-3</v>
      </c>
      <c r="J18" s="22">
        <f t="shared" si="6"/>
        <v>6.700586824555552E-3</v>
      </c>
      <c r="K18" s="22">
        <f t="shared" si="7"/>
        <v>6.700586824555552E-3</v>
      </c>
    </row>
    <row r="19" spans="1:11" x14ac:dyDescent="0.2">
      <c r="A19" s="19">
        <v>16</v>
      </c>
      <c r="B19" s="29">
        <f t="shared" si="0"/>
        <v>4</v>
      </c>
      <c r="C19" s="19">
        <v>240</v>
      </c>
      <c r="D19" s="20">
        <v>13.4</v>
      </c>
      <c r="E19" s="20">
        <f t="shared" si="1"/>
        <v>0.29999999999999893</v>
      </c>
      <c r="F19" s="22">
        <f t="shared" si="2"/>
        <v>1.9999999999999928E-2</v>
      </c>
      <c r="G19" s="24">
        <f t="shared" si="3"/>
        <v>4.6377106144357E-2</v>
      </c>
      <c r="H19" s="22">
        <f t="shared" si="4"/>
        <v>6.7299945769151446E-3</v>
      </c>
      <c r="I19" s="22">
        <f t="shared" si="5"/>
        <v>6.7002926769086585E-3</v>
      </c>
      <c r="J19" s="22">
        <f t="shared" si="6"/>
        <v>6.7002926769086594E-3</v>
      </c>
      <c r="K19" s="22">
        <f t="shared" si="7"/>
        <v>6.7002926769086585E-3</v>
      </c>
    </row>
    <row r="20" spans="1:11" x14ac:dyDescent="0.2">
      <c r="A20" s="19">
        <v>17</v>
      </c>
      <c r="B20" s="29">
        <f t="shared" si="0"/>
        <v>4.25</v>
      </c>
      <c r="C20" s="19">
        <v>255</v>
      </c>
      <c r="D20" s="20">
        <v>13.2</v>
      </c>
      <c r="E20" s="20">
        <f t="shared" si="1"/>
        <v>0.20000000000000107</v>
      </c>
      <c r="F20" s="22">
        <f t="shared" si="2"/>
        <v>1.3333333333333404E-2</v>
      </c>
      <c r="G20" s="22">
        <f t="shared" si="3"/>
        <v>1.1842378929334898E-15</v>
      </c>
      <c r="H20" s="22">
        <f t="shared" si="4"/>
        <v>6.7199796931371328E-3</v>
      </c>
      <c r="I20" s="22">
        <f t="shared" si="5"/>
        <v>6.7001459716912858E-3</v>
      </c>
      <c r="J20" s="22">
        <f t="shared" si="6"/>
        <v>6.7001459716912858E-3</v>
      </c>
      <c r="K20" s="22">
        <f t="shared" si="7"/>
        <v>6.7001459716912858E-3</v>
      </c>
    </row>
    <row r="21" spans="1:11" x14ac:dyDescent="0.2">
      <c r="A21" s="19">
        <v>18</v>
      </c>
      <c r="B21" s="29">
        <f t="shared" si="0"/>
        <v>4.5</v>
      </c>
      <c r="C21" s="19">
        <v>270</v>
      </c>
      <c r="D21" s="20">
        <v>13</v>
      </c>
      <c r="E21" s="20">
        <f t="shared" si="1"/>
        <v>0.19999999999999929</v>
      </c>
      <c r="F21" s="22">
        <f t="shared" si="2"/>
        <v>1.3333333333333286E-2</v>
      </c>
      <c r="G21" s="22">
        <f t="shared" si="3"/>
        <v>0</v>
      </c>
      <c r="H21" s="22">
        <f t="shared" si="4"/>
        <v>6.7133086770646347E-3</v>
      </c>
      <c r="I21" s="22">
        <f t="shared" si="5"/>
        <v>6.7000728029237245E-3</v>
      </c>
      <c r="J21" s="22">
        <f t="shared" si="6"/>
        <v>6.7000728029237245E-3</v>
      </c>
      <c r="K21" s="22">
        <f t="shared" si="7"/>
        <v>6.7000728029237245E-3</v>
      </c>
    </row>
    <row r="22" spans="1:11" x14ac:dyDescent="0.2">
      <c r="A22" s="19">
        <v>19</v>
      </c>
      <c r="B22" s="29">
        <f t="shared" si="0"/>
        <v>4.75</v>
      </c>
      <c r="C22" s="19">
        <v>285</v>
      </c>
      <c r="D22" s="20">
        <v>12.8</v>
      </c>
      <c r="E22" s="20">
        <f t="shared" si="1"/>
        <v>0.19999999999999929</v>
      </c>
      <c r="F22" s="22">
        <f t="shared" si="2"/>
        <v>1.3333333333333286E-2</v>
      </c>
      <c r="G22" s="22">
        <f t="shared" si="3"/>
        <v>-1.1842378929335109E-15</v>
      </c>
      <c r="H22" s="22">
        <f t="shared" si="4"/>
        <v>6.7088650453235215E-3</v>
      </c>
      <c r="I22" s="22">
        <f t="shared" si="5"/>
        <v>6.7000363102301284E-3</v>
      </c>
      <c r="J22" s="22">
        <f t="shared" si="6"/>
        <v>6.7000363102301284E-3</v>
      </c>
      <c r="K22" s="22">
        <f t="shared" si="7"/>
        <v>6.7000363102301284E-3</v>
      </c>
    </row>
    <row r="23" spans="1:11" x14ac:dyDescent="0.2">
      <c r="A23" s="19">
        <v>20</v>
      </c>
      <c r="B23" s="29">
        <f t="shared" si="0"/>
        <v>5</v>
      </c>
      <c r="C23" s="19">
        <v>300</v>
      </c>
      <c r="D23" s="20">
        <v>12.6</v>
      </c>
      <c r="E23" s="20">
        <f t="shared" si="1"/>
        <v>0.20000000000000107</v>
      </c>
      <c r="F23" s="22">
        <f t="shared" si="2"/>
        <v>1.3333333333333404E-2</v>
      </c>
      <c r="G23" s="22">
        <f t="shared" si="3"/>
        <v>1.1842378929334898E-15</v>
      </c>
      <c r="H23" s="22">
        <f t="shared" si="4"/>
        <v>6.7059050969684227E-3</v>
      </c>
      <c r="I23" s="22">
        <f t="shared" si="5"/>
        <v>6.7000181096135225E-3</v>
      </c>
      <c r="J23" s="22">
        <f t="shared" si="6"/>
        <v>6.7000181096135225E-3</v>
      </c>
      <c r="K23" s="22">
        <f t="shared" si="7"/>
        <v>6.7000181096135225E-3</v>
      </c>
    </row>
    <row r="24" spans="1:11" x14ac:dyDescent="0.2">
      <c r="A24" s="19">
        <v>21</v>
      </c>
      <c r="B24" s="29">
        <f t="shared" si="0"/>
        <v>5.25</v>
      </c>
      <c r="C24" s="19">
        <v>315</v>
      </c>
      <c r="D24" s="20">
        <v>12.4</v>
      </c>
      <c r="E24" s="20">
        <f t="shared" si="1"/>
        <v>0.19999999999999929</v>
      </c>
      <c r="F24" s="22">
        <f t="shared" si="2"/>
        <v>1.3333333333333286E-2</v>
      </c>
      <c r="G24" s="22">
        <f t="shared" si="3"/>
        <v>-1.1842378929335109E-15</v>
      </c>
      <c r="H24" s="22">
        <f t="shared" si="4"/>
        <v>6.7039334452260449E-3</v>
      </c>
      <c r="I24" s="22">
        <f t="shared" si="5"/>
        <v>6.70000903211301E-3</v>
      </c>
      <c r="J24" s="22">
        <f t="shared" si="6"/>
        <v>6.70000903211301E-3</v>
      </c>
      <c r="K24" s="22">
        <f t="shared" si="7"/>
        <v>6.70000903211301E-3</v>
      </c>
    </row>
    <row r="25" spans="1:11" x14ac:dyDescent="0.2">
      <c r="A25" s="19">
        <v>22</v>
      </c>
      <c r="B25" s="29">
        <f t="shared" si="0"/>
        <v>5.5</v>
      </c>
      <c r="C25" s="19">
        <v>330</v>
      </c>
      <c r="D25" s="20">
        <v>12.2</v>
      </c>
      <c r="E25" s="20">
        <f t="shared" si="1"/>
        <v>0.20000000000000107</v>
      </c>
      <c r="F25" s="22">
        <f t="shared" si="2"/>
        <v>1.3333333333333404E-2</v>
      </c>
      <c r="G25" s="22">
        <f t="shared" si="3"/>
        <v>1.1842378929334898E-15</v>
      </c>
      <c r="H25" s="22">
        <f t="shared" si="4"/>
        <v>6.7026201079218558E-3</v>
      </c>
      <c r="I25" s="22">
        <f t="shared" si="5"/>
        <v>6.700004504738068E-3</v>
      </c>
      <c r="J25" s="22">
        <f t="shared" si="6"/>
        <v>6.700004504738068E-3</v>
      </c>
      <c r="K25" s="22">
        <f t="shared" si="7"/>
        <v>6.700004504738068E-3</v>
      </c>
    </row>
    <row r="26" spans="1:11" x14ac:dyDescent="0.2">
      <c r="A26" s="19">
        <v>23</v>
      </c>
      <c r="B26" s="29">
        <f t="shared" si="0"/>
        <v>5.75</v>
      </c>
      <c r="C26" s="19">
        <v>345</v>
      </c>
      <c r="D26" s="20">
        <v>12</v>
      </c>
      <c r="E26" s="20">
        <f t="shared" si="1"/>
        <v>0.19999999999999929</v>
      </c>
      <c r="F26" s="22">
        <f t="shared" si="2"/>
        <v>1.3333333333333286E-2</v>
      </c>
      <c r="G26" s="22">
        <f t="shared" si="3"/>
        <v>0</v>
      </c>
      <c r="H26" s="22">
        <f t="shared" si="4"/>
        <v>6.7017452805689824E-3</v>
      </c>
      <c r="I26" s="22">
        <f t="shared" si="5"/>
        <v>6.7000022467239989E-3</v>
      </c>
      <c r="J26" s="22">
        <f t="shared" si="6"/>
        <v>6.7000022467239989E-3</v>
      </c>
      <c r="K26" s="22">
        <f t="shared" si="7"/>
        <v>6.7000022467239989E-3</v>
      </c>
    </row>
    <row r="27" spans="1:11" x14ac:dyDescent="0.2">
      <c r="A27" s="19">
        <v>24</v>
      </c>
      <c r="B27" s="29">
        <f t="shared" si="0"/>
        <v>6</v>
      </c>
      <c r="C27" s="19">
        <v>360</v>
      </c>
      <c r="D27" s="20">
        <v>11.8</v>
      </c>
      <c r="E27" s="20">
        <f t="shared" si="1"/>
        <v>0.19999999999999929</v>
      </c>
      <c r="F27" s="22">
        <f t="shared" si="2"/>
        <v>1.3333333333333286E-2</v>
      </c>
      <c r="G27" s="22">
        <f t="shared" si="3"/>
        <v>-1.1842378929335109E-15</v>
      </c>
      <c r="H27" s="22">
        <f t="shared" si="4"/>
        <v>6.7011625491603076E-3</v>
      </c>
      <c r="I27" s="22">
        <f t="shared" si="5"/>
        <v>6.7000011205465559E-3</v>
      </c>
      <c r="J27" s="22">
        <f t="shared" si="6"/>
        <v>6.7000011205465559E-3</v>
      </c>
      <c r="K27" s="22">
        <f t="shared" si="7"/>
        <v>6.7000011205465559E-3</v>
      </c>
    </row>
    <row r="28" spans="1:11" x14ac:dyDescent="0.2">
      <c r="A28" s="19">
        <v>25</v>
      </c>
      <c r="B28" s="29">
        <f t="shared" si="0"/>
        <v>6.25</v>
      </c>
      <c r="C28" s="19">
        <v>375</v>
      </c>
      <c r="D28" s="20">
        <v>11.6</v>
      </c>
      <c r="E28" s="20">
        <f t="shared" si="1"/>
        <v>0.20000000000000107</v>
      </c>
      <c r="F28" s="22">
        <f t="shared" si="2"/>
        <v>1.3333333333333404E-2</v>
      </c>
      <c r="G28" s="22">
        <f t="shared" si="3"/>
        <v>1.1842378929334898E-15</v>
      </c>
      <c r="H28" s="22">
        <f t="shared" si="4"/>
        <v>6.7007743858346624E-3</v>
      </c>
      <c r="I28" s="22">
        <f t="shared" si="5"/>
        <v>6.700000558869084E-3</v>
      </c>
      <c r="J28" s="22">
        <f t="shared" si="6"/>
        <v>6.700000558869084E-3</v>
      </c>
      <c r="K28" s="22">
        <f t="shared" si="7"/>
        <v>6.700000558869084E-3</v>
      </c>
    </row>
    <row r="29" spans="1:11" x14ac:dyDescent="0.2">
      <c r="A29" s="19">
        <v>26</v>
      </c>
      <c r="B29" s="29">
        <f t="shared" si="0"/>
        <v>6.5</v>
      </c>
      <c r="C29" s="19">
        <v>390</v>
      </c>
      <c r="D29" s="20">
        <v>11.4</v>
      </c>
      <c r="E29" s="20">
        <f t="shared" si="1"/>
        <v>0.19999999999999929</v>
      </c>
      <c r="F29" s="22">
        <f t="shared" si="2"/>
        <v>1.3333333333333286E-2</v>
      </c>
      <c r="G29" s="22">
        <f t="shared" si="3"/>
        <v>-1.1842378929335109E-15</v>
      </c>
      <c r="H29" s="22">
        <f t="shared" si="4"/>
        <v>6.7005158262905349E-3</v>
      </c>
      <c r="I29" s="22">
        <f t="shared" si="5"/>
        <v>6.7000002787342052E-3</v>
      </c>
      <c r="J29" s="22">
        <f t="shared" si="6"/>
        <v>6.7000002787342052E-3</v>
      </c>
      <c r="K29" s="22">
        <f t="shared" si="7"/>
        <v>6.7000002787342052E-3</v>
      </c>
    </row>
    <row r="30" spans="1:11" x14ac:dyDescent="0.2">
      <c r="A30" s="19">
        <v>27</v>
      </c>
      <c r="B30" s="29">
        <f t="shared" si="0"/>
        <v>6.75</v>
      </c>
      <c r="C30" s="19">
        <v>405</v>
      </c>
      <c r="D30" s="20">
        <v>11.2</v>
      </c>
      <c r="E30" s="20">
        <f t="shared" si="1"/>
        <v>0.20000000000000107</v>
      </c>
      <c r="F30" s="22">
        <f t="shared" si="2"/>
        <v>1.3333333333333404E-2</v>
      </c>
      <c r="G30" s="22">
        <f t="shared" si="3"/>
        <v>1.1842378929334898E-15</v>
      </c>
      <c r="H30" s="22">
        <f t="shared" si="4"/>
        <v>6.7003435971451138E-3</v>
      </c>
      <c r="I30" s="22">
        <f t="shared" si="5"/>
        <v>6.7000001390178114E-3</v>
      </c>
      <c r="J30" s="22">
        <f t="shared" si="6"/>
        <v>6.7000001390178114E-3</v>
      </c>
      <c r="K30" s="22">
        <f t="shared" si="7"/>
        <v>6.7000001390178114E-3</v>
      </c>
    </row>
    <row r="31" spans="1:11" x14ac:dyDescent="0.2">
      <c r="A31" s="19">
        <v>28</v>
      </c>
      <c r="B31" s="29">
        <f t="shared" si="0"/>
        <v>7</v>
      </c>
      <c r="C31" s="19">
        <v>420</v>
      </c>
      <c r="D31" s="20">
        <v>11</v>
      </c>
      <c r="E31" s="20">
        <f t="shared" si="1"/>
        <v>0.19999999999999929</v>
      </c>
      <c r="F31" s="22">
        <f t="shared" si="2"/>
        <v>1.3333333333333286E-2</v>
      </c>
      <c r="G31" s="22">
        <f t="shared" si="3"/>
        <v>0</v>
      </c>
      <c r="H31" s="22">
        <f t="shared" si="4"/>
        <v>6.7002288735574303E-3</v>
      </c>
      <c r="I31" s="22">
        <f t="shared" si="5"/>
        <v>6.7000000693346979E-3</v>
      </c>
      <c r="J31" s="22">
        <f t="shared" si="6"/>
        <v>6.7000000693346979E-3</v>
      </c>
      <c r="K31" s="22">
        <f t="shared" si="7"/>
        <v>6.7000000693346979E-3</v>
      </c>
    </row>
    <row r="32" spans="1:11" x14ac:dyDescent="0.2">
      <c r="A32" s="19">
        <v>29</v>
      </c>
      <c r="B32" s="29">
        <f t="shared" si="0"/>
        <v>7.25</v>
      </c>
      <c r="C32" s="19">
        <v>435</v>
      </c>
      <c r="D32" s="20">
        <v>10.8</v>
      </c>
      <c r="E32" s="20">
        <f t="shared" si="1"/>
        <v>0.19999999999999929</v>
      </c>
      <c r="F32" s="22">
        <f t="shared" si="2"/>
        <v>1.3333333333333286E-2</v>
      </c>
      <c r="G32" s="22">
        <f t="shared" si="3"/>
        <v>-1.1842378929335109E-15</v>
      </c>
      <c r="H32" s="22">
        <f t="shared" si="4"/>
        <v>6.7001524550073703E-3</v>
      </c>
      <c r="I32" s="22">
        <f t="shared" si="5"/>
        <v>6.7000000345804637E-3</v>
      </c>
      <c r="J32" s="22">
        <f t="shared" si="6"/>
        <v>6.7000000345804637E-3</v>
      </c>
      <c r="K32" s="22">
        <f t="shared" si="7"/>
        <v>6.7000000345804637E-3</v>
      </c>
    </row>
    <row r="33" spans="1:18" x14ac:dyDescent="0.2">
      <c r="A33" s="19">
        <v>30</v>
      </c>
      <c r="B33" s="29">
        <f t="shared" si="0"/>
        <v>7.5</v>
      </c>
      <c r="C33" s="19">
        <v>450</v>
      </c>
      <c r="D33" s="20">
        <v>10.6</v>
      </c>
      <c r="E33" s="20">
        <f t="shared" si="1"/>
        <v>0.20000000000000107</v>
      </c>
      <c r="F33" s="22">
        <f t="shared" si="2"/>
        <v>1.3333333333333404E-2</v>
      </c>
      <c r="G33" s="22">
        <f t="shared" si="3"/>
        <v>1.1842378929334898E-15</v>
      </c>
      <c r="H33" s="22">
        <f t="shared" si="4"/>
        <v>6.700101551832956E-3</v>
      </c>
      <c r="I33" s="22">
        <f t="shared" si="5"/>
        <v>6.7000000172468977E-3</v>
      </c>
      <c r="J33" s="22">
        <f t="shared" si="6"/>
        <v>6.7000000172468977E-3</v>
      </c>
      <c r="K33" s="22">
        <f t="shared" si="7"/>
        <v>6.7000000172468977E-3</v>
      </c>
    </row>
    <row r="34" spans="1:18" x14ac:dyDescent="0.2">
      <c r="A34" s="19">
        <v>31</v>
      </c>
      <c r="B34" s="29">
        <f t="shared" si="0"/>
        <v>7.75</v>
      </c>
      <c r="C34" s="19">
        <v>465</v>
      </c>
      <c r="D34" s="20">
        <v>10.4</v>
      </c>
      <c r="E34" s="20">
        <f t="shared" si="1"/>
        <v>0.19999999999999929</v>
      </c>
      <c r="F34" s="22">
        <f t="shared" si="2"/>
        <v>1.3333333333333286E-2</v>
      </c>
      <c r="G34" s="22">
        <f t="shared" si="3"/>
        <v>-1.1842378929335109E-15</v>
      </c>
      <c r="H34" s="22">
        <f t="shared" si="4"/>
        <v>6.7000676447100992E-3</v>
      </c>
      <c r="I34" s="22">
        <f t="shared" si="5"/>
        <v>6.7000000086018365E-3</v>
      </c>
      <c r="J34" s="22">
        <f t="shared" si="6"/>
        <v>6.7000000086018365E-3</v>
      </c>
      <c r="K34" s="22">
        <f t="shared" si="7"/>
        <v>6.7000000086018365E-3</v>
      </c>
      <c r="M34" s="3" t="s">
        <v>14</v>
      </c>
      <c r="N34" s="1"/>
    </row>
    <row r="35" spans="1:18" x14ac:dyDescent="0.2">
      <c r="A35" s="19">
        <v>32</v>
      </c>
      <c r="B35" s="29">
        <f t="shared" ref="B35:B49" si="8">(C35/60)</f>
        <v>8</v>
      </c>
      <c r="C35" s="19">
        <v>480</v>
      </c>
      <c r="D35" s="20">
        <v>10.199999999999999</v>
      </c>
      <c r="E35" s="20">
        <f t="shared" si="1"/>
        <v>0.20000000000000107</v>
      </c>
      <c r="F35" s="22">
        <f t="shared" si="2"/>
        <v>1.3333333333333404E-2</v>
      </c>
      <c r="G35" s="22">
        <f t="shared" si="3"/>
        <v>1.1842378929334898E-15</v>
      </c>
      <c r="H35" s="22">
        <f t="shared" si="4"/>
        <v>6.700045058830267E-3</v>
      </c>
      <c r="I35" s="22">
        <f t="shared" si="5"/>
        <v>6.7000000042901388E-3</v>
      </c>
      <c r="J35" s="22">
        <f t="shared" si="6"/>
        <v>6.7000000042901388E-3</v>
      </c>
      <c r="K35" s="22">
        <f t="shared" si="7"/>
        <v>6.7000000042901388E-3</v>
      </c>
      <c r="M35" s="16" t="s">
        <v>9</v>
      </c>
      <c r="N35" s="13">
        <v>0.2903</v>
      </c>
      <c r="P35" s="3" t="s">
        <v>21</v>
      </c>
      <c r="Q35" s="6">
        <v>6.7000000000000002E-3</v>
      </c>
      <c r="R35" s="3" t="s">
        <v>17</v>
      </c>
    </row>
    <row r="36" spans="1:18" x14ac:dyDescent="0.2">
      <c r="A36" s="19">
        <v>33</v>
      </c>
      <c r="B36" s="29">
        <f t="shared" si="8"/>
        <v>8.25</v>
      </c>
      <c r="C36" s="19">
        <v>495</v>
      </c>
      <c r="D36" s="20">
        <v>10</v>
      </c>
      <c r="E36" s="20">
        <f t="shared" si="1"/>
        <v>0.19999999999999929</v>
      </c>
      <c r="F36" s="22">
        <f t="shared" si="2"/>
        <v>1.3333333333333286E-2</v>
      </c>
      <c r="G36" s="22">
        <f t="shared" si="3"/>
        <v>0</v>
      </c>
      <c r="H36" s="22">
        <f t="shared" si="4"/>
        <v>6.7000300141457038E-3</v>
      </c>
      <c r="I36" s="22">
        <f t="shared" si="5"/>
        <v>6.7000000021396932E-3</v>
      </c>
      <c r="J36" s="22">
        <f t="shared" si="6"/>
        <v>6.7000000021396932E-3</v>
      </c>
      <c r="K36" s="22">
        <f t="shared" si="7"/>
        <v>6.7000000021396932E-3</v>
      </c>
      <c r="M36" s="3" t="s">
        <v>10</v>
      </c>
      <c r="N36">
        <v>0.18240000000000001</v>
      </c>
      <c r="Q36">
        <f>Q35*3600</f>
        <v>24.12</v>
      </c>
      <c r="R36" s="3" t="s">
        <v>18</v>
      </c>
    </row>
    <row r="37" spans="1:18" x14ac:dyDescent="0.2">
      <c r="A37" s="19">
        <v>34</v>
      </c>
      <c r="B37" s="29">
        <f t="shared" si="8"/>
        <v>8.5</v>
      </c>
      <c r="C37" s="19">
        <v>510</v>
      </c>
      <c r="D37" s="20">
        <v>9.8000000000000007</v>
      </c>
      <c r="E37" s="20">
        <f t="shared" si="1"/>
        <v>0.19999999999999929</v>
      </c>
      <c r="F37" s="22">
        <f>E37/(C37-C36)</f>
        <v>1.3333333333333286E-2</v>
      </c>
      <c r="G37" s="22">
        <f t="shared" si="3"/>
        <v>-1.1842378929335109E-15</v>
      </c>
      <c r="H37" s="22">
        <f t="shared" si="4"/>
        <v>6.7000199927281061E-3</v>
      </c>
      <c r="I37" s="22">
        <f t="shared" si="5"/>
        <v>6.7000000010671657E-3</v>
      </c>
      <c r="J37" s="22">
        <f t="shared" si="6"/>
        <v>6.7000000010671657E-3</v>
      </c>
      <c r="K37" s="22">
        <f t="shared" si="7"/>
        <v>6.7000000010671657E-3</v>
      </c>
      <c r="M37" s="3" t="s">
        <v>11</v>
      </c>
      <c r="N37">
        <v>0.18240000000000001</v>
      </c>
      <c r="Q37" s="17">
        <f>Q36*24</f>
        <v>578.88</v>
      </c>
      <c r="R37" s="3" t="s">
        <v>19</v>
      </c>
    </row>
    <row r="38" spans="1:18" x14ac:dyDescent="0.2">
      <c r="A38" s="19">
        <v>35</v>
      </c>
      <c r="B38" s="29">
        <f t="shared" si="8"/>
        <v>8.75</v>
      </c>
      <c r="C38" s="19">
        <v>525</v>
      </c>
      <c r="D38" s="20">
        <v>9.6</v>
      </c>
      <c r="E38" s="20">
        <f t="shared" si="1"/>
        <v>0.20000000000000107</v>
      </c>
      <c r="F38" s="22">
        <f>E38/(C38-C37)</f>
        <v>1.3333333333333404E-2</v>
      </c>
      <c r="G38" s="22">
        <f t="shared" si="3"/>
        <v>1.1842378929334898E-15</v>
      </c>
      <c r="H38" s="22">
        <f t="shared" si="4"/>
        <v>6.7000133173597907E-3</v>
      </c>
      <c r="I38" s="22">
        <f t="shared" si="5"/>
        <v>6.7000000005322455E-3</v>
      </c>
      <c r="J38" s="22">
        <f t="shared" si="6"/>
        <v>6.7000000005322455E-3</v>
      </c>
      <c r="K38" s="22">
        <f t="shared" si="7"/>
        <v>6.7000000005322455E-3</v>
      </c>
      <c r="M38" s="3" t="s">
        <v>12</v>
      </c>
      <c r="N38">
        <v>0.18240000000000001</v>
      </c>
    </row>
    <row r="39" spans="1:18" ht="15" x14ac:dyDescent="0.2">
      <c r="A39" s="19">
        <v>36</v>
      </c>
      <c r="B39" s="29">
        <f t="shared" si="8"/>
        <v>9</v>
      </c>
      <c r="C39" s="19">
        <v>540</v>
      </c>
      <c r="D39" s="20">
        <v>9.4</v>
      </c>
      <c r="E39" s="20">
        <f t="shared" si="1"/>
        <v>0.19999999999999929</v>
      </c>
      <c r="F39" s="22">
        <f t="shared" si="2"/>
        <v>1.3333333333333286E-2</v>
      </c>
      <c r="G39" s="22">
        <f t="shared" si="3"/>
        <v>-1.1842378929335109E-15</v>
      </c>
      <c r="H39" s="22">
        <f t="shared" si="4"/>
        <v>6.7000088708289761E-3</v>
      </c>
      <c r="I39" s="22">
        <f t="shared" si="5"/>
        <v>6.7000000002654563E-3</v>
      </c>
      <c r="J39" s="22">
        <f t="shared" si="6"/>
        <v>6.7000000002654563E-3</v>
      </c>
      <c r="K39" s="22">
        <f t="shared" si="7"/>
        <v>6.7000000002654563E-3</v>
      </c>
      <c r="M39" s="14" t="s">
        <v>15</v>
      </c>
      <c r="N39" s="15">
        <f>MAX(N35:N37)</f>
        <v>0.2903</v>
      </c>
    </row>
    <row r="40" spans="1:18" x14ac:dyDescent="0.2">
      <c r="A40" s="19">
        <v>37</v>
      </c>
      <c r="B40" s="29">
        <f t="shared" si="8"/>
        <v>9.25</v>
      </c>
      <c r="C40" s="19">
        <v>555</v>
      </c>
      <c r="D40" s="20">
        <v>9.1999999999999993</v>
      </c>
      <c r="E40" s="20">
        <f t="shared" si="1"/>
        <v>0.20000000000000107</v>
      </c>
      <c r="F40" s="22">
        <f t="shared" si="2"/>
        <v>1.3333333333333404E-2</v>
      </c>
      <c r="G40" s="22">
        <f t="shared" si="3"/>
        <v>1.1842378929334898E-15</v>
      </c>
      <c r="H40" s="22">
        <f t="shared" si="4"/>
        <v>6.7000059089495183E-3</v>
      </c>
      <c r="I40" s="22">
        <f t="shared" si="5"/>
        <v>6.7000000001323952E-3</v>
      </c>
      <c r="J40" s="22">
        <f t="shared" si="6"/>
        <v>6.7000000001323952E-3</v>
      </c>
      <c r="K40" s="22">
        <f t="shared" si="7"/>
        <v>6.7000000001323952E-3</v>
      </c>
      <c r="M40" s="3"/>
    </row>
    <row r="41" spans="1:18" x14ac:dyDescent="0.2">
      <c r="A41" s="19">
        <v>38</v>
      </c>
      <c r="B41" s="29">
        <f t="shared" si="8"/>
        <v>9.5</v>
      </c>
      <c r="C41" s="19">
        <v>570</v>
      </c>
      <c r="D41" s="20">
        <v>9</v>
      </c>
      <c r="E41" s="20">
        <f t="shared" si="1"/>
        <v>0.19999999999999929</v>
      </c>
      <c r="F41" s="22">
        <f t="shared" si="2"/>
        <v>1.3333333333333286E-2</v>
      </c>
      <c r="G41" s="22">
        <f t="shared" si="3"/>
        <v>-4.637710614435879E-2</v>
      </c>
      <c r="H41" s="22">
        <f t="shared" si="4"/>
        <v>6.7000039360114484E-3</v>
      </c>
      <c r="I41" s="22">
        <f t="shared" si="5"/>
        <v>6.7000000000660316E-3</v>
      </c>
      <c r="J41" s="22">
        <f t="shared" si="6"/>
        <v>6.7000000000660316E-3</v>
      </c>
      <c r="K41" s="22">
        <f t="shared" si="7"/>
        <v>6.7000000000660316E-3</v>
      </c>
      <c r="M41" s="3"/>
    </row>
    <row r="42" spans="1:18" x14ac:dyDescent="0.2">
      <c r="A42" s="19">
        <v>39</v>
      </c>
      <c r="B42" s="29">
        <f t="shared" si="8"/>
        <v>9.75</v>
      </c>
      <c r="C42" s="19">
        <v>585</v>
      </c>
      <c r="D42" s="20">
        <v>8.6999999999999993</v>
      </c>
      <c r="E42" s="20">
        <f t="shared" si="1"/>
        <v>0.30000000000000071</v>
      </c>
      <c r="F42" s="22">
        <f t="shared" si="2"/>
        <v>2.0000000000000049E-2</v>
      </c>
      <c r="G42" s="24">
        <f t="shared" si="3"/>
        <v>4.637710614435879E-2</v>
      </c>
      <c r="H42" s="22">
        <f t="shared" si="4"/>
        <v>6.7000026218173086E-3</v>
      </c>
      <c r="I42" s="22">
        <f t="shared" si="5"/>
        <v>6.7000000000329331E-3</v>
      </c>
      <c r="J42" s="22">
        <f t="shared" si="6"/>
        <v>6.7000000000329331E-3</v>
      </c>
      <c r="K42" s="22">
        <f t="shared" si="7"/>
        <v>6.7000000000329331E-3</v>
      </c>
    </row>
    <row r="43" spans="1:18" x14ac:dyDescent="0.2">
      <c r="A43" s="19">
        <v>40</v>
      </c>
      <c r="B43" s="29">
        <f t="shared" si="8"/>
        <v>10</v>
      </c>
      <c r="C43" s="19">
        <v>600</v>
      </c>
      <c r="D43" s="20">
        <v>8.5</v>
      </c>
      <c r="E43" s="20">
        <f t="shared" si="1"/>
        <v>0.19999999999999929</v>
      </c>
      <c r="F43" s="22">
        <f t="shared" si="2"/>
        <v>1.3333333333333286E-2</v>
      </c>
      <c r="G43" s="25" t="e">
        <f>(1/(C44-C43)*LN((F43-0.0067)/(F44-0.0067)))</f>
        <v>#NUM!</v>
      </c>
      <c r="H43" s="22">
        <f t="shared" si="4"/>
        <v>6.7000017464192091E-3</v>
      </c>
      <c r="I43" s="22">
        <f t="shared" si="5"/>
        <v>6.7000000000164255E-3</v>
      </c>
      <c r="J43" s="22">
        <f t="shared" si="6"/>
        <v>6.7000000000164255E-3</v>
      </c>
      <c r="K43" s="22">
        <f t="shared" si="7"/>
        <v>6.7000000000164255E-3</v>
      </c>
    </row>
    <row r="44" spans="1:18" x14ac:dyDescent="0.2">
      <c r="A44" s="19">
        <v>41</v>
      </c>
      <c r="B44" s="29">
        <f t="shared" si="8"/>
        <v>10.25</v>
      </c>
      <c r="C44" s="19">
        <v>615</v>
      </c>
      <c r="D44" s="20">
        <v>8.4</v>
      </c>
      <c r="E44" s="20">
        <f t="shared" si="1"/>
        <v>9.9999999999999645E-2</v>
      </c>
      <c r="F44" s="22">
        <f t="shared" si="2"/>
        <v>6.6666666666666428E-3</v>
      </c>
      <c r="G44" s="22">
        <f t="shared" si="3"/>
        <v>0</v>
      </c>
      <c r="H44" s="22">
        <f t="shared" si="4"/>
        <v>6.7000011633076206E-3</v>
      </c>
      <c r="I44" s="22">
        <f t="shared" si="5"/>
        <v>6.7000000000081925E-3</v>
      </c>
      <c r="J44" s="22">
        <f t="shared" si="6"/>
        <v>6.7000000000081925E-3</v>
      </c>
      <c r="K44" s="22">
        <f t="shared" si="7"/>
        <v>6.7000000000081925E-3</v>
      </c>
    </row>
    <row r="45" spans="1:18" x14ac:dyDescent="0.2">
      <c r="A45" s="19">
        <v>42</v>
      </c>
      <c r="B45" s="29">
        <f t="shared" si="8"/>
        <v>10.5</v>
      </c>
      <c r="C45" s="19">
        <v>630</v>
      </c>
      <c r="D45" s="20">
        <v>8.3000000000000007</v>
      </c>
      <c r="E45" s="20">
        <f t="shared" si="1"/>
        <v>9.9999999999999645E-2</v>
      </c>
      <c r="F45" s="22">
        <f t="shared" si="2"/>
        <v>6.6666666666666428E-3</v>
      </c>
      <c r="G45" s="22">
        <f t="shared" si="3"/>
        <v>2.3766174213766819E-13</v>
      </c>
      <c r="H45" s="22">
        <f t="shared" si="4"/>
        <v>6.7000007748910526E-3</v>
      </c>
      <c r="I45" s="22">
        <f t="shared" si="5"/>
        <v>6.7000000000040864E-3</v>
      </c>
      <c r="J45" s="22">
        <f t="shared" si="6"/>
        <v>6.7000000000040864E-3</v>
      </c>
      <c r="K45" s="22">
        <f t="shared" si="7"/>
        <v>6.7000000000040864E-3</v>
      </c>
    </row>
    <row r="46" spans="1:18" x14ac:dyDescent="0.2">
      <c r="A46" s="19">
        <v>43</v>
      </c>
      <c r="B46" s="29">
        <f t="shared" si="8"/>
        <v>10.75</v>
      </c>
      <c r="C46" s="19">
        <v>645</v>
      </c>
      <c r="D46" s="20">
        <v>8.1999999999999993</v>
      </c>
      <c r="E46" s="20">
        <f t="shared" si="1"/>
        <v>0.10000000000000142</v>
      </c>
      <c r="F46" s="22">
        <f t="shared" si="2"/>
        <v>6.6666666666667616E-3</v>
      </c>
      <c r="G46" s="22">
        <f t="shared" si="3"/>
        <v>-2.3765434065168464E-13</v>
      </c>
      <c r="H46" s="22">
        <f t="shared" si="4"/>
        <v>6.700000516162821E-3</v>
      </c>
      <c r="I46" s="22">
        <f t="shared" si="5"/>
        <v>6.7000000000020377E-3</v>
      </c>
      <c r="J46" s="22">
        <f t="shared" si="6"/>
        <v>6.7000000000020377E-3</v>
      </c>
      <c r="K46" s="22">
        <f t="shared" si="7"/>
        <v>6.7000000000020377E-3</v>
      </c>
    </row>
    <row r="47" spans="1:18" x14ac:dyDescent="0.2">
      <c r="A47" s="19">
        <v>44</v>
      </c>
      <c r="B47" s="29">
        <f t="shared" si="8"/>
        <v>11</v>
      </c>
      <c r="C47" s="19">
        <v>660</v>
      </c>
      <c r="D47" s="20">
        <v>8.1</v>
      </c>
      <c r="E47" s="20">
        <f t="shared" si="1"/>
        <v>9.9999999999999645E-2</v>
      </c>
      <c r="F47" s="22">
        <f t="shared" si="2"/>
        <v>6.6666666666666428E-3</v>
      </c>
      <c r="G47" s="22">
        <f t="shared" si="3"/>
        <v>0</v>
      </c>
      <c r="H47" s="22">
        <f t="shared" si="4"/>
        <v>6.7000003438213119E-3</v>
      </c>
      <c r="I47" s="22">
        <f t="shared" si="5"/>
        <v>6.7000000000010168E-3</v>
      </c>
      <c r="J47" s="22">
        <f t="shared" si="6"/>
        <v>6.7000000000010168E-3</v>
      </c>
      <c r="K47" s="22">
        <f t="shared" si="7"/>
        <v>6.7000000000010168E-3</v>
      </c>
    </row>
    <row r="48" spans="1:18" x14ac:dyDescent="0.2">
      <c r="A48" s="19">
        <v>45</v>
      </c>
      <c r="B48" s="29">
        <f t="shared" si="8"/>
        <v>11.25</v>
      </c>
      <c r="C48" s="19">
        <v>675</v>
      </c>
      <c r="D48" s="20">
        <v>8</v>
      </c>
      <c r="E48" s="20">
        <f t="shared" si="1"/>
        <v>9.9999999999999645E-2</v>
      </c>
      <c r="F48" s="22">
        <f t="shared" si="2"/>
        <v>6.6666666666666428E-3</v>
      </c>
      <c r="G48" s="22">
        <f t="shared" si="3"/>
        <v>0</v>
      </c>
      <c r="H48" s="22">
        <f t="shared" si="4"/>
        <v>6.7000002290228773E-3</v>
      </c>
      <c r="I48" s="22">
        <f t="shared" si="5"/>
        <v>6.7000000000005068E-3</v>
      </c>
      <c r="J48" s="22">
        <f t="shared" si="6"/>
        <v>6.7000000000005068E-3</v>
      </c>
      <c r="K48" s="22">
        <f t="shared" si="7"/>
        <v>6.7000000000005068E-3</v>
      </c>
    </row>
    <row r="49" spans="1:11" x14ac:dyDescent="0.2">
      <c r="A49" s="19">
        <v>46</v>
      </c>
      <c r="B49" s="29">
        <f t="shared" si="8"/>
        <v>11.5</v>
      </c>
      <c r="C49" s="19">
        <v>690</v>
      </c>
      <c r="D49" s="20">
        <v>7.9</v>
      </c>
      <c r="E49" s="20">
        <f t="shared" si="1"/>
        <v>9.9999999999999645E-2</v>
      </c>
      <c r="F49" s="22">
        <f t="shared" si="2"/>
        <v>6.6666666666666428E-3</v>
      </c>
      <c r="G49" s="22"/>
      <c r="H49" s="22">
        <f t="shared" si="4"/>
        <v>6.700000152554471E-3</v>
      </c>
      <c r="I49" s="22">
        <f t="shared" si="5"/>
        <v>6.7000000000002526E-3</v>
      </c>
      <c r="J49" s="22">
        <f t="shared" si="6"/>
        <v>6.7000000000002526E-3</v>
      </c>
      <c r="K49" s="22">
        <f t="shared" si="7"/>
        <v>6.7000000000002526E-3</v>
      </c>
    </row>
    <row r="93" spans="1:5" x14ac:dyDescent="0.2">
      <c r="A93">
        <v>1</v>
      </c>
      <c r="B93" s="2">
        <f>(C93/60)</f>
        <v>0.25</v>
      </c>
      <c r="C93">
        <v>15</v>
      </c>
      <c r="D93" s="1">
        <v>19.5</v>
      </c>
      <c r="E93">
        <v>0.5</v>
      </c>
    </row>
    <row r="94" spans="1:5" x14ac:dyDescent="0.2">
      <c r="A94">
        <v>2</v>
      </c>
      <c r="B94" s="2">
        <f t="shared" ref="B94:B125" si="9">(C94/60)</f>
        <v>0.5</v>
      </c>
      <c r="C94">
        <v>30</v>
      </c>
      <c r="D94" s="1">
        <v>19</v>
      </c>
      <c r="E94">
        <v>0.5</v>
      </c>
    </row>
    <row r="95" spans="1:5" x14ac:dyDescent="0.2">
      <c r="A95">
        <v>3</v>
      </c>
      <c r="B95" s="2">
        <f t="shared" si="9"/>
        <v>0.75</v>
      </c>
      <c r="C95">
        <v>45</v>
      </c>
      <c r="D95" s="1">
        <v>18.600000000000001</v>
      </c>
      <c r="E95">
        <v>0.4</v>
      </c>
    </row>
    <row r="96" spans="1:5" x14ac:dyDescent="0.2">
      <c r="A96">
        <v>4</v>
      </c>
      <c r="B96" s="2">
        <f t="shared" si="9"/>
        <v>1</v>
      </c>
      <c r="C96">
        <v>60</v>
      </c>
      <c r="D96" s="1">
        <v>18.3</v>
      </c>
      <c r="E96">
        <v>0.3</v>
      </c>
    </row>
    <row r="97" spans="1:5" x14ac:dyDescent="0.2">
      <c r="A97">
        <v>5</v>
      </c>
      <c r="B97" s="2">
        <f t="shared" si="9"/>
        <v>1.25</v>
      </c>
      <c r="C97">
        <v>75</v>
      </c>
      <c r="D97" s="1">
        <v>18</v>
      </c>
      <c r="E97">
        <v>0.3</v>
      </c>
    </row>
    <row r="98" spans="1:5" x14ac:dyDescent="0.2">
      <c r="A98">
        <v>6</v>
      </c>
      <c r="B98" s="2">
        <f t="shared" si="9"/>
        <v>1.5</v>
      </c>
      <c r="C98">
        <v>90</v>
      </c>
      <c r="D98" s="1">
        <v>17.600000000000001</v>
      </c>
      <c r="E98">
        <v>0.4</v>
      </c>
    </row>
    <row r="99" spans="1:5" x14ac:dyDescent="0.2">
      <c r="A99">
        <v>7</v>
      </c>
      <c r="B99" s="2">
        <f t="shared" si="9"/>
        <v>1.75</v>
      </c>
      <c r="C99">
        <v>105</v>
      </c>
      <c r="D99" s="1">
        <v>17.3</v>
      </c>
      <c r="E99">
        <v>0.3</v>
      </c>
    </row>
    <row r="100" spans="1:5" x14ac:dyDescent="0.2">
      <c r="A100">
        <v>8</v>
      </c>
      <c r="B100" s="2">
        <f t="shared" si="9"/>
        <v>2</v>
      </c>
      <c r="C100">
        <v>120</v>
      </c>
      <c r="D100" s="1">
        <v>17</v>
      </c>
      <c r="E100">
        <v>0.3</v>
      </c>
    </row>
    <row r="101" spans="1:5" x14ac:dyDescent="0.2">
      <c r="A101">
        <v>9</v>
      </c>
      <c r="B101" s="2">
        <f t="shared" si="9"/>
        <v>2.25</v>
      </c>
      <c r="C101">
        <v>135</v>
      </c>
      <c r="D101" s="1">
        <v>16.7</v>
      </c>
      <c r="E101">
        <v>0.3</v>
      </c>
    </row>
    <row r="102" spans="1:5" x14ac:dyDescent="0.2">
      <c r="A102">
        <v>10</v>
      </c>
      <c r="B102" s="2">
        <f t="shared" si="9"/>
        <v>2.5</v>
      </c>
      <c r="C102">
        <v>150</v>
      </c>
      <c r="D102" s="1">
        <v>16.399999999999999</v>
      </c>
      <c r="E102">
        <v>0.3</v>
      </c>
    </row>
    <row r="103" spans="1:5" x14ac:dyDescent="0.2">
      <c r="A103">
        <v>11</v>
      </c>
      <c r="B103" s="2">
        <f t="shared" si="9"/>
        <v>2.75</v>
      </c>
      <c r="C103">
        <v>165</v>
      </c>
      <c r="D103" s="1">
        <v>16.100000000000001</v>
      </c>
      <c r="E103">
        <v>0.3</v>
      </c>
    </row>
    <row r="104" spans="1:5" x14ac:dyDescent="0.2">
      <c r="A104">
        <v>12</v>
      </c>
      <c r="B104" s="2">
        <f t="shared" si="9"/>
        <v>3</v>
      </c>
      <c r="C104">
        <v>180</v>
      </c>
      <c r="D104" s="1">
        <v>15.9</v>
      </c>
      <c r="E104">
        <v>0.2</v>
      </c>
    </row>
    <row r="105" spans="1:5" x14ac:dyDescent="0.2">
      <c r="A105">
        <v>13</v>
      </c>
      <c r="B105" s="2">
        <f t="shared" si="9"/>
        <v>3.25</v>
      </c>
      <c r="C105">
        <v>195</v>
      </c>
      <c r="D105" s="1">
        <v>15.7</v>
      </c>
      <c r="E105">
        <v>0.2</v>
      </c>
    </row>
    <row r="106" spans="1:5" x14ac:dyDescent="0.2">
      <c r="A106">
        <v>14</v>
      </c>
      <c r="B106" s="2">
        <f t="shared" si="9"/>
        <v>3.5</v>
      </c>
      <c r="C106">
        <v>210</v>
      </c>
      <c r="D106" s="1">
        <v>15.5</v>
      </c>
      <c r="E106">
        <v>0.2</v>
      </c>
    </row>
    <row r="107" spans="1:5" x14ac:dyDescent="0.2">
      <c r="A107">
        <v>15</v>
      </c>
      <c r="B107" s="2">
        <f t="shared" si="9"/>
        <v>3.75</v>
      </c>
      <c r="C107">
        <v>225</v>
      </c>
      <c r="D107" s="1">
        <v>15.3</v>
      </c>
      <c r="E107">
        <v>0.2</v>
      </c>
    </row>
    <row r="108" spans="1:5" x14ac:dyDescent="0.2">
      <c r="A108">
        <v>16</v>
      </c>
      <c r="B108" s="2">
        <f t="shared" si="9"/>
        <v>4</v>
      </c>
      <c r="C108">
        <v>240</v>
      </c>
      <c r="D108" s="1">
        <v>15</v>
      </c>
      <c r="E108">
        <v>0.3</v>
      </c>
    </row>
    <row r="109" spans="1:5" x14ac:dyDescent="0.2">
      <c r="A109">
        <v>17</v>
      </c>
      <c r="B109" s="2">
        <f t="shared" si="9"/>
        <v>4.25</v>
      </c>
      <c r="C109">
        <v>255</v>
      </c>
      <c r="D109" s="1">
        <v>14.8</v>
      </c>
      <c r="E109">
        <v>0.2</v>
      </c>
    </row>
    <row r="110" spans="1:5" x14ac:dyDescent="0.2">
      <c r="A110">
        <v>18</v>
      </c>
      <c r="B110" s="2">
        <f t="shared" si="9"/>
        <v>4.5</v>
      </c>
      <c r="C110">
        <v>270</v>
      </c>
      <c r="D110" s="1">
        <v>14.6</v>
      </c>
      <c r="E110">
        <v>0.2</v>
      </c>
    </row>
    <row r="111" spans="1:5" x14ac:dyDescent="0.2">
      <c r="A111">
        <v>19</v>
      </c>
      <c r="B111" s="2">
        <f t="shared" si="9"/>
        <v>4.75</v>
      </c>
      <c r="C111">
        <v>285</v>
      </c>
      <c r="D111" s="1">
        <v>14.4</v>
      </c>
      <c r="E111">
        <v>0.2</v>
      </c>
    </row>
    <row r="112" spans="1:5" x14ac:dyDescent="0.2">
      <c r="A112">
        <v>20</v>
      </c>
      <c r="B112" s="2">
        <f t="shared" si="9"/>
        <v>5</v>
      </c>
      <c r="C112">
        <v>300</v>
      </c>
      <c r="D112" s="1">
        <v>14.2</v>
      </c>
      <c r="E112">
        <v>0.2</v>
      </c>
    </row>
    <row r="113" spans="1:5" x14ac:dyDescent="0.2">
      <c r="A113">
        <v>21</v>
      </c>
      <c r="B113" s="2">
        <f t="shared" si="9"/>
        <v>5.25</v>
      </c>
      <c r="C113">
        <v>315</v>
      </c>
      <c r="D113" s="1">
        <v>14</v>
      </c>
      <c r="E113">
        <v>0.2</v>
      </c>
    </row>
    <row r="114" spans="1:5" x14ac:dyDescent="0.2">
      <c r="A114">
        <v>22</v>
      </c>
      <c r="B114" s="2">
        <f t="shared" si="9"/>
        <v>5.5</v>
      </c>
      <c r="C114">
        <v>330</v>
      </c>
      <c r="D114" s="1">
        <v>13.8</v>
      </c>
      <c r="E114">
        <v>0.2</v>
      </c>
    </row>
    <row r="115" spans="1:5" x14ac:dyDescent="0.2">
      <c r="A115">
        <v>23</v>
      </c>
      <c r="B115" s="2">
        <f t="shared" si="9"/>
        <v>5.75</v>
      </c>
      <c r="C115">
        <v>345</v>
      </c>
      <c r="D115" s="1">
        <v>13.6</v>
      </c>
      <c r="E115">
        <v>0.2</v>
      </c>
    </row>
    <row r="116" spans="1:5" x14ac:dyDescent="0.2">
      <c r="A116">
        <v>24</v>
      </c>
      <c r="B116" s="2">
        <f t="shared" si="9"/>
        <v>6</v>
      </c>
      <c r="C116">
        <v>360</v>
      </c>
      <c r="D116" s="1">
        <v>13.4</v>
      </c>
      <c r="E116">
        <v>0.2</v>
      </c>
    </row>
    <row r="117" spans="1:5" x14ac:dyDescent="0.2">
      <c r="A117">
        <v>25</v>
      </c>
      <c r="B117" s="2">
        <f t="shared" si="9"/>
        <v>6.25</v>
      </c>
      <c r="C117">
        <v>375</v>
      </c>
      <c r="D117" s="1">
        <v>13.2</v>
      </c>
      <c r="E117">
        <v>0.2</v>
      </c>
    </row>
    <row r="118" spans="1:5" x14ac:dyDescent="0.2">
      <c r="A118">
        <v>26</v>
      </c>
      <c r="B118" s="2">
        <f t="shared" si="9"/>
        <v>6.5</v>
      </c>
      <c r="C118">
        <v>390</v>
      </c>
      <c r="D118" s="1">
        <v>13.1</v>
      </c>
      <c r="E118">
        <v>0.1</v>
      </c>
    </row>
    <row r="119" spans="1:5" x14ac:dyDescent="0.2">
      <c r="A119">
        <v>27</v>
      </c>
      <c r="B119" s="2">
        <f t="shared" si="9"/>
        <v>6.75</v>
      </c>
      <c r="C119">
        <v>405</v>
      </c>
      <c r="D119" s="1">
        <v>13</v>
      </c>
      <c r="E119">
        <v>0.1</v>
      </c>
    </row>
    <row r="120" spans="1:5" x14ac:dyDescent="0.2">
      <c r="A120">
        <v>28</v>
      </c>
      <c r="B120" s="2">
        <f t="shared" si="9"/>
        <v>7</v>
      </c>
      <c r="C120">
        <v>420</v>
      </c>
      <c r="D120" s="1">
        <v>12.9</v>
      </c>
      <c r="E120">
        <v>0.1</v>
      </c>
    </row>
    <row r="121" spans="1:5" x14ac:dyDescent="0.2">
      <c r="A121">
        <v>29</v>
      </c>
      <c r="B121" s="2">
        <f t="shared" si="9"/>
        <v>7.25</v>
      </c>
      <c r="C121">
        <v>435</v>
      </c>
      <c r="D121" s="1">
        <v>12.7</v>
      </c>
      <c r="E121">
        <v>0.2</v>
      </c>
    </row>
    <row r="122" spans="1:5" x14ac:dyDescent="0.2">
      <c r="A122">
        <v>30</v>
      </c>
      <c r="B122" s="2">
        <f t="shared" si="9"/>
        <v>7.5</v>
      </c>
      <c r="C122">
        <v>450</v>
      </c>
      <c r="D122" s="1">
        <v>12.5</v>
      </c>
      <c r="E122">
        <v>0.2</v>
      </c>
    </row>
    <row r="123" spans="1:5" x14ac:dyDescent="0.2">
      <c r="A123">
        <v>31</v>
      </c>
      <c r="B123" s="2">
        <f t="shared" si="9"/>
        <v>7.75</v>
      </c>
      <c r="C123">
        <v>465</v>
      </c>
      <c r="D123" s="1">
        <v>12.3</v>
      </c>
      <c r="E123">
        <v>0.2</v>
      </c>
    </row>
    <row r="124" spans="1:5" x14ac:dyDescent="0.2">
      <c r="A124">
        <v>32</v>
      </c>
      <c r="B124" s="2">
        <f t="shared" si="9"/>
        <v>8</v>
      </c>
      <c r="C124">
        <v>480</v>
      </c>
      <c r="D124" s="1">
        <v>12.1</v>
      </c>
      <c r="E124">
        <v>0.2</v>
      </c>
    </row>
    <row r="125" spans="1:5" x14ac:dyDescent="0.2">
      <c r="A125">
        <v>33</v>
      </c>
      <c r="B125" s="2">
        <f t="shared" si="9"/>
        <v>8.25</v>
      </c>
      <c r="C125">
        <v>495</v>
      </c>
      <c r="D125" s="1">
        <v>12</v>
      </c>
      <c r="E125">
        <v>0.1</v>
      </c>
    </row>
  </sheetData>
  <mergeCells count="6">
    <mergeCell ref="G1:G2"/>
    <mergeCell ref="A1:A2"/>
    <mergeCell ref="B1:B2"/>
    <mergeCell ref="C1:C2"/>
    <mergeCell ref="D1:D2"/>
    <mergeCell ref="E1:E2"/>
  </mergeCells>
  <phoneticPr fontId="9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7D77-ADC7-43B5-B2F4-1B2C30A64C39}">
  <dimension ref="A1:L44"/>
  <sheetViews>
    <sheetView topLeftCell="A11" workbookViewId="0">
      <selection activeCell="C4" sqref="C4:C35"/>
    </sheetView>
  </sheetViews>
  <sheetFormatPr defaultRowHeight="14.25" x14ac:dyDescent="0.2"/>
  <cols>
    <col min="2" max="2" width="9" style="2"/>
    <col min="4" max="5" width="9" style="1"/>
  </cols>
  <sheetData>
    <row r="1" spans="1:12" x14ac:dyDescent="0.2">
      <c r="A1" s="74"/>
      <c r="B1" s="74" t="s">
        <v>2</v>
      </c>
      <c r="C1" s="74" t="s">
        <v>3</v>
      </c>
      <c r="D1" s="76" t="s">
        <v>0</v>
      </c>
      <c r="E1" s="76" t="s">
        <v>1</v>
      </c>
      <c r="F1" s="36" t="s">
        <v>25</v>
      </c>
      <c r="G1" s="74" t="s">
        <v>7</v>
      </c>
      <c r="H1" s="26" t="s">
        <v>23</v>
      </c>
      <c r="I1" s="26" t="s">
        <v>23</v>
      </c>
      <c r="J1" s="26" t="s">
        <v>23</v>
      </c>
      <c r="K1" s="26" t="s">
        <v>23</v>
      </c>
      <c r="L1" s="26" t="s">
        <v>23</v>
      </c>
    </row>
    <row r="2" spans="1:12" x14ac:dyDescent="0.2">
      <c r="A2" s="74"/>
      <c r="B2" s="74"/>
      <c r="C2" s="74"/>
      <c r="D2" s="76"/>
      <c r="E2" s="76"/>
      <c r="F2" s="36" t="s">
        <v>17</v>
      </c>
      <c r="G2" s="74"/>
      <c r="H2" s="26" t="s">
        <v>26</v>
      </c>
      <c r="I2" s="26" t="s">
        <v>27</v>
      </c>
      <c r="J2" s="26" t="s">
        <v>28</v>
      </c>
      <c r="K2" s="26" t="s">
        <v>29</v>
      </c>
      <c r="L2" s="26" t="s">
        <v>32</v>
      </c>
    </row>
    <row r="3" spans="1:12" x14ac:dyDescent="0.2">
      <c r="A3" s="19"/>
      <c r="B3" s="29"/>
      <c r="C3" s="19"/>
      <c r="D3" s="20">
        <v>12.6</v>
      </c>
      <c r="E3" s="20"/>
    </row>
    <row r="4" spans="1:12" x14ac:dyDescent="0.2">
      <c r="A4" s="19">
        <v>1</v>
      </c>
      <c r="B4" s="29">
        <f>C4/60</f>
        <v>0.25</v>
      </c>
      <c r="C4" s="19">
        <v>15</v>
      </c>
      <c r="D4" s="20">
        <v>12.1</v>
      </c>
      <c r="E4" s="20">
        <f>D3-D4</f>
        <v>0.5</v>
      </c>
      <c r="F4" s="22">
        <f>E4/(C4-C3)</f>
        <v>3.3333333333333333E-2</v>
      </c>
      <c r="G4" s="24">
        <f>(1/(C5-C4))*LN((F4-$F$35)/(F5-$F$35))</f>
        <v>2.7031007207210869E-2</v>
      </c>
      <c r="H4" s="22">
        <f>0.0133+(($F$4-0.0133)*EXP(-$G$4*$C4))</f>
        <v>2.6655555555555571E-2</v>
      </c>
      <c r="I4" s="22">
        <f>0.0133+(($F$4-0.0133)*EXP(-$G$5*$C4))</f>
        <v>2.3316666666666534E-2</v>
      </c>
      <c r="J4" s="22">
        <f>0.0133+(($F$4-0.0133)*EXP(-$G$18*$C4))</f>
        <v>2.3316666666666666E-2</v>
      </c>
      <c r="K4" s="22">
        <f>0.0133+(($F$4-0.0133)*EXP(-$G$24*$C4))</f>
        <v>2.3316666666666618E-2</v>
      </c>
      <c r="L4" s="22">
        <f>0.0133+(($F$4-0.0133)*EXP(-$G$32*$C4))</f>
        <v>2.6655555555555571E-2</v>
      </c>
    </row>
    <row r="5" spans="1:12" x14ac:dyDescent="0.2">
      <c r="A5" s="19">
        <v>2</v>
      </c>
      <c r="B5" s="29">
        <f t="shared" ref="B5:B35" si="0">C5/60</f>
        <v>0.5</v>
      </c>
      <c r="C5" s="19">
        <v>30</v>
      </c>
      <c r="D5" s="20">
        <v>11.7</v>
      </c>
      <c r="E5" s="20">
        <f t="shared" ref="E5:E35" si="1">D4-D5</f>
        <v>0.40000000000000036</v>
      </c>
      <c r="F5" s="22">
        <f t="shared" ref="F5:F35" si="2">E5/(C5-C4)</f>
        <v>2.6666666666666689E-2</v>
      </c>
      <c r="G5" s="24">
        <f t="shared" ref="G5:G32" si="3">(1/(C6-C5))*LN((F5-$F$35)/(F6-$F$35))</f>
        <v>4.6209812037330572E-2</v>
      </c>
      <c r="H5" s="22">
        <f t="shared" ref="H5:H35" si="4">0.0133+(($F$4-0.0133)*EXP(-$G$4*$C5))</f>
        <v>2.2203703703703725E-2</v>
      </c>
      <c r="I5" s="22">
        <f t="shared" ref="I5:I35" si="5">0.0133+(($F$4-0.0133)*EXP(-$G$5*$C5))</f>
        <v>1.8308333333333197E-2</v>
      </c>
      <c r="J5" s="22">
        <f t="shared" ref="J5:J35" si="6">0.0133+(($F$4-0.0133)*EXP(-$G$18*$C5))</f>
        <v>1.8308333333333329E-2</v>
      </c>
      <c r="K5" s="22">
        <f t="shared" ref="K5:K35" si="7">0.0133+(($F$4-0.0133)*EXP(-$G$24*$C5))</f>
        <v>1.8308333333333288E-2</v>
      </c>
      <c r="L5" s="22">
        <f t="shared" ref="L5:L35" si="8">0.0133+(($F$4-0.0133)*EXP(-$G$32*$C5))</f>
        <v>2.2203703703703725E-2</v>
      </c>
    </row>
    <row r="6" spans="1:12" x14ac:dyDescent="0.2">
      <c r="A6" s="19">
        <v>3</v>
      </c>
      <c r="B6" s="29">
        <f t="shared" si="0"/>
        <v>0.75</v>
      </c>
      <c r="C6" s="19">
        <v>45</v>
      </c>
      <c r="D6" s="20">
        <v>11.4</v>
      </c>
      <c r="E6" s="20">
        <f t="shared" si="1"/>
        <v>0.29999999999999893</v>
      </c>
      <c r="F6" s="22">
        <f t="shared" si="2"/>
        <v>1.9999999999999928E-2</v>
      </c>
      <c r="G6" s="22">
        <f t="shared" si="3"/>
        <v>-1.2138438402568489E-15</v>
      </c>
      <c r="H6" s="22">
        <f t="shared" si="4"/>
        <v>1.9235802469135827E-2</v>
      </c>
      <c r="I6" s="22">
        <f t="shared" si="5"/>
        <v>1.5804166666666567E-2</v>
      </c>
      <c r="J6" s="22">
        <f t="shared" si="6"/>
        <v>1.5804166666666664E-2</v>
      </c>
      <c r="K6" s="22">
        <f t="shared" si="7"/>
        <v>1.580416666666663E-2</v>
      </c>
      <c r="L6" s="22">
        <f t="shared" si="8"/>
        <v>1.9235802469135827E-2</v>
      </c>
    </row>
    <row r="7" spans="1:12" x14ac:dyDescent="0.2">
      <c r="A7" s="19">
        <v>4</v>
      </c>
      <c r="B7" s="29">
        <f t="shared" si="0"/>
        <v>1</v>
      </c>
      <c r="C7" s="19">
        <v>60</v>
      </c>
      <c r="D7" s="20">
        <v>11.1</v>
      </c>
      <c r="E7" s="20">
        <f t="shared" si="1"/>
        <v>0.30000000000000071</v>
      </c>
      <c r="F7" s="22">
        <f t="shared" si="2"/>
        <v>2.0000000000000049E-2</v>
      </c>
      <c r="G7" s="22">
        <f t="shared" si="3"/>
        <v>1.2138438402568266E-15</v>
      </c>
      <c r="H7" s="22">
        <f t="shared" si="4"/>
        <v>1.7257201646090556E-2</v>
      </c>
      <c r="I7" s="22">
        <f t="shared" si="5"/>
        <v>1.4552083333333266E-2</v>
      </c>
      <c r="J7" s="22">
        <f t="shared" si="6"/>
        <v>1.4552083333333332E-2</v>
      </c>
      <c r="K7" s="22">
        <f t="shared" si="7"/>
        <v>1.4552083333333309E-2</v>
      </c>
      <c r="L7" s="22">
        <f t="shared" si="8"/>
        <v>1.7257201646090556E-2</v>
      </c>
    </row>
    <row r="8" spans="1:12" x14ac:dyDescent="0.2">
      <c r="A8" s="19">
        <v>5</v>
      </c>
      <c r="B8" s="29">
        <f t="shared" si="0"/>
        <v>1.25</v>
      </c>
      <c r="C8" s="19">
        <v>75</v>
      </c>
      <c r="D8" s="20">
        <v>10.8</v>
      </c>
      <c r="E8" s="20">
        <f t="shared" si="1"/>
        <v>0.29999999999999893</v>
      </c>
      <c r="F8" s="22">
        <f t="shared" si="2"/>
        <v>1.9999999999999928E-2</v>
      </c>
      <c r="G8" s="22">
        <f t="shared" si="3"/>
        <v>-1.2138438402568489E-15</v>
      </c>
      <c r="H8" s="22">
        <f t="shared" si="4"/>
        <v>1.593813443072704E-2</v>
      </c>
      <c r="I8" s="22">
        <f t="shared" si="5"/>
        <v>1.3926041666666625E-2</v>
      </c>
      <c r="J8" s="22">
        <f t="shared" si="6"/>
        <v>1.3926041666666665E-2</v>
      </c>
      <c r="K8" s="22">
        <f t="shared" si="7"/>
        <v>1.3926041666666651E-2</v>
      </c>
      <c r="L8" s="22">
        <f t="shared" si="8"/>
        <v>1.593813443072704E-2</v>
      </c>
    </row>
    <row r="9" spans="1:12" x14ac:dyDescent="0.2">
      <c r="A9" s="19">
        <v>6</v>
      </c>
      <c r="B9" s="29">
        <f t="shared" si="0"/>
        <v>1.5</v>
      </c>
      <c r="C9" s="19">
        <v>90</v>
      </c>
      <c r="D9" s="20">
        <v>10.5</v>
      </c>
      <c r="E9" s="20">
        <f t="shared" si="1"/>
        <v>0.30000000000000071</v>
      </c>
      <c r="F9" s="22">
        <f t="shared" si="2"/>
        <v>2.0000000000000049E-2</v>
      </c>
      <c r="G9" s="22">
        <f t="shared" si="3"/>
        <v>0</v>
      </c>
      <c r="H9" s="22">
        <f t="shared" si="4"/>
        <v>1.5058756287151363E-2</v>
      </c>
      <c r="I9" s="22">
        <f t="shared" si="5"/>
        <v>1.3613020833333309E-2</v>
      </c>
      <c r="J9" s="22">
        <f t="shared" si="6"/>
        <v>1.3613020833333333E-2</v>
      </c>
      <c r="K9" s="22">
        <f t="shared" si="7"/>
        <v>1.3613020833333324E-2</v>
      </c>
      <c r="L9" s="22">
        <f t="shared" si="8"/>
        <v>1.5058756287151363E-2</v>
      </c>
    </row>
    <row r="10" spans="1:12" x14ac:dyDescent="0.2">
      <c r="A10" s="19">
        <v>7</v>
      </c>
      <c r="B10" s="29">
        <f t="shared" si="0"/>
        <v>1.75</v>
      </c>
      <c r="C10" s="19">
        <v>105</v>
      </c>
      <c r="D10" s="20">
        <v>10.199999999999999</v>
      </c>
      <c r="E10" s="20">
        <f t="shared" si="1"/>
        <v>0.30000000000000071</v>
      </c>
      <c r="F10" s="22">
        <f t="shared" si="2"/>
        <v>2.0000000000000049E-2</v>
      </c>
      <c r="G10" s="22">
        <f t="shared" si="3"/>
        <v>1.2138438402568266E-15</v>
      </c>
      <c r="H10" s="22">
        <f t="shared" si="4"/>
        <v>1.4472504191434244E-2</v>
      </c>
      <c r="I10" s="22">
        <f t="shared" si="5"/>
        <v>1.3456510416666652E-2</v>
      </c>
      <c r="J10" s="22">
        <f t="shared" si="6"/>
        <v>1.3456510416666666E-2</v>
      </c>
      <c r="K10" s="22">
        <f t="shared" si="7"/>
        <v>1.3456510416666661E-2</v>
      </c>
      <c r="L10" s="22">
        <f t="shared" si="8"/>
        <v>1.4472504191434244E-2</v>
      </c>
    </row>
    <row r="11" spans="1:12" x14ac:dyDescent="0.2">
      <c r="A11" s="19">
        <v>8</v>
      </c>
      <c r="B11" s="29">
        <f t="shared" si="0"/>
        <v>2</v>
      </c>
      <c r="C11" s="19">
        <v>120</v>
      </c>
      <c r="D11" s="20">
        <v>9.9</v>
      </c>
      <c r="E11" s="20">
        <f t="shared" si="1"/>
        <v>0.29999999999999893</v>
      </c>
      <c r="F11" s="22">
        <f t="shared" si="2"/>
        <v>1.9999999999999928E-2</v>
      </c>
      <c r="G11" s="22">
        <f t="shared" si="3"/>
        <v>-1.2138438402568489E-15</v>
      </c>
      <c r="H11" s="22">
        <f t="shared" si="4"/>
        <v>1.4081669460956164E-2</v>
      </c>
      <c r="I11" s="22">
        <f t="shared" si="5"/>
        <v>1.3378255208333325E-2</v>
      </c>
      <c r="J11" s="22">
        <f t="shared" si="6"/>
        <v>1.3378255208333332E-2</v>
      </c>
      <c r="K11" s="22">
        <f t="shared" si="7"/>
        <v>1.337825520833333E-2</v>
      </c>
      <c r="L11" s="22">
        <f t="shared" si="8"/>
        <v>1.4081669460956164E-2</v>
      </c>
    </row>
    <row r="12" spans="1:12" x14ac:dyDescent="0.2">
      <c r="A12" s="19">
        <v>9</v>
      </c>
      <c r="B12" s="29">
        <f t="shared" si="0"/>
        <v>2.25</v>
      </c>
      <c r="C12" s="19">
        <v>135</v>
      </c>
      <c r="D12" s="20">
        <v>9.6</v>
      </c>
      <c r="E12" s="20">
        <f t="shared" si="1"/>
        <v>0.30000000000000071</v>
      </c>
      <c r="F12" s="22">
        <f t="shared" si="2"/>
        <v>2.0000000000000049E-2</v>
      </c>
      <c r="G12" s="22">
        <f t="shared" si="3"/>
        <v>1.2138438402568266E-15</v>
      </c>
      <c r="H12" s="22">
        <f t="shared" si="4"/>
        <v>1.3821112973970776E-2</v>
      </c>
      <c r="I12" s="22">
        <f t="shared" si="5"/>
        <v>1.3339127604166662E-2</v>
      </c>
      <c r="J12" s="22">
        <f t="shared" si="6"/>
        <v>1.3339127604166666E-2</v>
      </c>
      <c r="K12" s="22">
        <f t="shared" si="7"/>
        <v>1.3339127604166664E-2</v>
      </c>
      <c r="L12" s="22">
        <f t="shared" si="8"/>
        <v>1.3821112973970776E-2</v>
      </c>
    </row>
    <row r="13" spans="1:12" x14ac:dyDescent="0.2">
      <c r="A13" s="19">
        <v>10</v>
      </c>
      <c r="B13" s="29">
        <f t="shared" si="0"/>
        <v>2.5</v>
      </c>
      <c r="C13" s="19">
        <v>150</v>
      </c>
      <c r="D13" s="20">
        <v>9.3000000000000007</v>
      </c>
      <c r="E13" s="20">
        <f t="shared" si="1"/>
        <v>0.29999999999999893</v>
      </c>
      <c r="F13" s="22">
        <f t="shared" si="2"/>
        <v>1.9999999999999928E-2</v>
      </c>
      <c r="G13" s="22">
        <f t="shared" si="3"/>
        <v>-1.2138438402568489E-15</v>
      </c>
      <c r="H13" s="22">
        <f t="shared" si="4"/>
        <v>1.3647408649313851E-2</v>
      </c>
      <c r="I13" s="22">
        <f t="shared" si="5"/>
        <v>1.331956380208333E-2</v>
      </c>
      <c r="J13" s="22">
        <f t="shared" si="6"/>
        <v>1.3319563802083333E-2</v>
      </c>
      <c r="K13" s="22">
        <f t="shared" si="7"/>
        <v>1.3319563802083332E-2</v>
      </c>
      <c r="L13" s="22">
        <f t="shared" si="8"/>
        <v>1.3647408649313851E-2</v>
      </c>
    </row>
    <row r="14" spans="1:12" x14ac:dyDescent="0.2">
      <c r="A14" s="19">
        <v>11</v>
      </c>
      <c r="B14" s="29">
        <f t="shared" si="0"/>
        <v>2.75</v>
      </c>
      <c r="C14" s="19">
        <v>165</v>
      </c>
      <c r="D14" s="20">
        <v>9</v>
      </c>
      <c r="E14" s="20">
        <f t="shared" si="1"/>
        <v>0.30000000000000071</v>
      </c>
      <c r="F14" s="22">
        <f t="shared" si="2"/>
        <v>2.0000000000000049E-2</v>
      </c>
      <c r="G14" s="22">
        <f t="shared" si="3"/>
        <v>0</v>
      </c>
      <c r="H14" s="22">
        <f t="shared" si="4"/>
        <v>1.3531605766209234E-2</v>
      </c>
      <c r="I14" s="22">
        <f t="shared" si="5"/>
        <v>1.3309781901041665E-2</v>
      </c>
      <c r="J14" s="22">
        <f t="shared" si="6"/>
        <v>1.3309781901041666E-2</v>
      </c>
      <c r="K14" s="22">
        <f t="shared" si="7"/>
        <v>1.3309781901041666E-2</v>
      </c>
      <c r="L14" s="22">
        <f t="shared" si="8"/>
        <v>1.3531605766209234E-2</v>
      </c>
    </row>
    <row r="15" spans="1:12" x14ac:dyDescent="0.2">
      <c r="A15" s="19">
        <v>12</v>
      </c>
      <c r="B15" s="29">
        <f t="shared" si="0"/>
        <v>3</v>
      </c>
      <c r="C15" s="19">
        <v>180</v>
      </c>
      <c r="D15" s="20">
        <v>8.6999999999999993</v>
      </c>
      <c r="E15" s="20">
        <f t="shared" si="1"/>
        <v>0.30000000000000071</v>
      </c>
      <c r="F15" s="22">
        <f t="shared" si="2"/>
        <v>2.0000000000000049E-2</v>
      </c>
      <c r="G15" s="22">
        <f t="shared" si="3"/>
        <v>1.2138438402568266E-15</v>
      </c>
      <c r="H15" s="22">
        <f t="shared" si="4"/>
        <v>1.3454403844139489E-2</v>
      </c>
      <c r="I15" s="22">
        <f t="shared" si="5"/>
        <v>1.3304890950520832E-2</v>
      </c>
      <c r="J15" s="22">
        <f t="shared" si="6"/>
        <v>1.3304890950520832E-2</v>
      </c>
      <c r="K15" s="22">
        <f t="shared" si="7"/>
        <v>1.3304890950520832E-2</v>
      </c>
      <c r="L15" s="22">
        <f t="shared" si="8"/>
        <v>1.3454403844139489E-2</v>
      </c>
    </row>
    <row r="16" spans="1:12" x14ac:dyDescent="0.2">
      <c r="A16" s="19">
        <v>13</v>
      </c>
      <c r="B16" s="29">
        <f t="shared" si="0"/>
        <v>3.25</v>
      </c>
      <c r="C16" s="19">
        <v>195</v>
      </c>
      <c r="D16" s="20">
        <v>8.4</v>
      </c>
      <c r="E16" s="20">
        <f t="shared" si="1"/>
        <v>0.29999999999999893</v>
      </c>
      <c r="F16" s="22">
        <f t="shared" si="2"/>
        <v>1.9999999999999928E-2</v>
      </c>
      <c r="G16" s="22">
        <f t="shared" si="3"/>
        <v>-1.2138438402568489E-15</v>
      </c>
      <c r="H16" s="22">
        <f t="shared" si="4"/>
        <v>1.3402935896092993E-2</v>
      </c>
      <c r="I16" s="22">
        <f t="shared" si="5"/>
        <v>1.3302445475260416E-2</v>
      </c>
      <c r="J16" s="22">
        <f t="shared" si="6"/>
        <v>1.3302445475260416E-2</v>
      </c>
      <c r="K16" s="22">
        <f t="shared" si="7"/>
        <v>1.3302445475260416E-2</v>
      </c>
      <c r="L16" s="22">
        <f t="shared" si="8"/>
        <v>1.3402935896092993E-2</v>
      </c>
    </row>
    <row r="17" spans="1:12" x14ac:dyDescent="0.2">
      <c r="A17" s="19">
        <v>14</v>
      </c>
      <c r="B17" s="29">
        <f t="shared" si="0"/>
        <v>3.5</v>
      </c>
      <c r="C17" s="19">
        <v>210</v>
      </c>
      <c r="D17" s="20">
        <v>8.1</v>
      </c>
      <c r="E17" s="20">
        <f t="shared" si="1"/>
        <v>0.30000000000000071</v>
      </c>
      <c r="F17" s="22">
        <f t="shared" si="2"/>
        <v>2.0000000000000049E-2</v>
      </c>
      <c r="G17" s="22">
        <f t="shared" si="3"/>
        <v>-4.6209812037329066E-2</v>
      </c>
      <c r="H17" s="22">
        <f t="shared" si="4"/>
        <v>1.3368623930728662E-2</v>
      </c>
      <c r="I17" s="22">
        <f t="shared" si="5"/>
        <v>1.3301222737630207E-2</v>
      </c>
      <c r="J17" s="22">
        <f t="shared" si="6"/>
        <v>1.3301222737630208E-2</v>
      </c>
      <c r="K17" s="22">
        <f t="shared" si="7"/>
        <v>1.3301222737630208E-2</v>
      </c>
      <c r="L17" s="22">
        <f t="shared" si="8"/>
        <v>1.3368623930728662E-2</v>
      </c>
    </row>
    <row r="18" spans="1:12" x14ac:dyDescent="0.2">
      <c r="A18" s="19">
        <v>15</v>
      </c>
      <c r="B18" s="29">
        <f t="shared" si="0"/>
        <v>3.75</v>
      </c>
      <c r="C18" s="19">
        <v>225</v>
      </c>
      <c r="D18" s="20">
        <v>7.7</v>
      </c>
      <c r="E18" s="20">
        <f t="shared" si="1"/>
        <v>0.39999999999999947</v>
      </c>
      <c r="F18" s="22">
        <f t="shared" si="2"/>
        <v>2.666666666666663E-2</v>
      </c>
      <c r="G18" s="24">
        <f t="shared" si="3"/>
        <v>4.6209812037329698E-2</v>
      </c>
      <c r="H18" s="22">
        <f t="shared" si="4"/>
        <v>1.3345749287152441E-2</v>
      </c>
      <c r="I18" s="22">
        <f t="shared" si="5"/>
        <v>1.3300611368815104E-2</v>
      </c>
      <c r="J18" s="22">
        <f t="shared" si="6"/>
        <v>1.3300611368815104E-2</v>
      </c>
      <c r="K18" s="22">
        <f t="shared" si="7"/>
        <v>1.3300611368815104E-2</v>
      </c>
      <c r="L18" s="22">
        <f t="shared" si="8"/>
        <v>1.3345749287152441E-2</v>
      </c>
    </row>
    <row r="19" spans="1:12" x14ac:dyDescent="0.2">
      <c r="A19" s="19">
        <v>16</v>
      </c>
      <c r="B19" s="29">
        <f t="shared" si="0"/>
        <v>4</v>
      </c>
      <c r="C19" s="19">
        <v>240</v>
      </c>
      <c r="D19" s="20">
        <v>7.4</v>
      </c>
      <c r="E19" s="20">
        <f t="shared" si="1"/>
        <v>0.29999999999999982</v>
      </c>
      <c r="F19" s="22">
        <f t="shared" si="2"/>
        <v>1.9999999999999987E-2</v>
      </c>
      <c r="G19" s="22">
        <f t="shared" si="3"/>
        <v>-6.2172489379009058E-16</v>
      </c>
      <c r="H19" s="22">
        <f t="shared" si="4"/>
        <v>1.3330499524768294E-2</v>
      </c>
      <c r="I19" s="22">
        <f t="shared" si="5"/>
        <v>1.3300305684407552E-2</v>
      </c>
      <c r="J19" s="22">
        <f t="shared" si="6"/>
        <v>1.3300305684407552E-2</v>
      </c>
      <c r="K19" s="22">
        <f t="shared" si="7"/>
        <v>1.3300305684407552E-2</v>
      </c>
      <c r="L19" s="22">
        <f t="shared" si="8"/>
        <v>1.3330499524768294E-2</v>
      </c>
    </row>
    <row r="20" spans="1:12" x14ac:dyDescent="0.2">
      <c r="A20" s="19">
        <v>17</v>
      </c>
      <c r="B20" s="29">
        <f t="shared" si="0"/>
        <v>4.25</v>
      </c>
      <c r="C20" s="19">
        <v>255</v>
      </c>
      <c r="D20" s="20">
        <v>7.1</v>
      </c>
      <c r="E20" s="20">
        <f t="shared" si="1"/>
        <v>0.30000000000000071</v>
      </c>
      <c r="F20" s="22">
        <f t="shared" si="2"/>
        <v>2.0000000000000049E-2</v>
      </c>
      <c r="G20" s="22">
        <f t="shared" si="3"/>
        <v>6.2172489379008466E-16</v>
      </c>
      <c r="H20" s="22">
        <f t="shared" si="4"/>
        <v>1.3320333016512196E-2</v>
      </c>
      <c r="I20" s="22">
        <f t="shared" si="5"/>
        <v>1.3300152842203775E-2</v>
      </c>
      <c r="J20" s="22">
        <f t="shared" si="6"/>
        <v>1.3300152842203775E-2</v>
      </c>
      <c r="K20" s="22">
        <f t="shared" si="7"/>
        <v>1.3300152842203775E-2</v>
      </c>
      <c r="L20" s="22">
        <f t="shared" si="8"/>
        <v>1.3320333016512196E-2</v>
      </c>
    </row>
    <row r="21" spans="1:12" x14ac:dyDescent="0.2">
      <c r="A21" s="19">
        <v>18</v>
      </c>
      <c r="B21" s="29">
        <f t="shared" si="0"/>
        <v>4.5</v>
      </c>
      <c r="C21" s="19">
        <v>270</v>
      </c>
      <c r="D21" s="20">
        <v>6.8</v>
      </c>
      <c r="E21" s="20">
        <f t="shared" si="1"/>
        <v>0.29999999999999982</v>
      </c>
      <c r="F21" s="22">
        <f t="shared" si="2"/>
        <v>1.9999999999999987E-2</v>
      </c>
      <c r="G21" s="22">
        <f t="shared" si="3"/>
        <v>0</v>
      </c>
      <c r="H21" s="22">
        <f t="shared" si="4"/>
        <v>1.3313555344341463E-2</v>
      </c>
      <c r="I21" s="22">
        <f t="shared" si="5"/>
        <v>1.3300076421101887E-2</v>
      </c>
      <c r="J21" s="22">
        <f t="shared" si="6"/>
        <v>1.3300076421101887E-2</v>
      </c>
      <c r="K21" s="22">
        <f t="shared" si="7"/>
        <v>1.3300076421101887E-2</v>
      </c>
      <c r="L21" s="22">
        <f t="shared" si="8"/>
        <v>1.3313555344341463E-2</v>
      </c>
    </row>
    <row r="22" spans="1:12" x14ac:dyDescent="0.2">
      <c r="A22" s="19">
        <v>19</v>
      </c>
      <c r="B22" s="29">
        <f t="shared" si="0"/>
        <v>4.75</v>
      </c>
      <c r="C22" s="19">
        <v>285</v>
      </c>
      <c r="D22" s="20">
        <v>6.5</v>
      </c>
      <c r="E22" s="20">
        <f t="shared" si="1"/>
        <v>0.29999999999999982</v>
      </c>
      <c r="F22" s="22">
        <f t="shared" si="2"/>
        <v>1.9999999999999987E-2</v>
      </c>
      <c r="G22" s="22">
        <f t="shared" si="3"/>
        <v>0</v>
      </c>
      <c r="H22" s="22">
        <f t="shared" si="4"/>
        <v>1.3309036896227642E-2</v>
      </c>
      <c r="I22" s="22">
        <f t="shared" si="5"/>
        <v>1.3300038210550943E-2</v>
      </c>
      <c r="J22" s="22">
        <f t="shared" si="6"/>
        <v>1.3300038210550943E-2</v>
      </c>
      <c r="K22" s="22">
        <f t="shared" si="7"/>
        <v>1.3300038210550943E-2</v>
      </c>
      <c r="L22" s="22">
        <f t="shared" si="8"/>
        <v>1.3309036896227642E-2</v>
      </c>
    </row>
    <row r="23" spans="1:12" x14ac:dyDescent="0.2">
      <c r="A23" s="19">
        <v>20</v>
      </c>
      <c r="B23" s="29">
        <f t="shared" si="0"/>
        <v>5</v>
      </c>
      <c r="C23" s="19">
        <v>300</v>
      </c>
      <c r="D23" s="20">
        <v>6.2</v>
      </c>
      <c r="E23" s="20">
        <f t="shared" si="1"/>
        <v>0.29999999999999982</v>
      </c>
      <c r="F23" s="22">
        <f t="shared" si="2"/>
        <v>1.9999999999999987E-2</v>
      </c>
      <c r="G23" s="22">
        <f t="shared" si="3"/>
        <v>-4.6209812037329989E-2</v>
      </c>
      <c r="H23" s="22">
        <f t="shared" si="4"/>
        <v>1.3306024597485094E-2</v>
      </c>
      <c r="I23" s="22">
        <f t="shared" si="5"/>
        <v>1.3300019105275472E-2</v>
      </c>
      <c r="J23" s="22">
        <f t="shared" si="6"/>
        <v>1.3300019105275472E-2</v>
      </c>
      <c r="K23" s="22">
        <f t="shared" si="7"/>
        <v>1.3300019105275472E-2</v>
      </c>
      <c r="L23" s="22">
        <f t="shared" si="8"/>
        <v>1.3306024597485094E-2</v>
      </c>
    </row>
    <row r="24" spans="1:12" x14ac:dyDescent="0.2">
      <c r="A24" s="19">
        <v>21</v>
      </c>
      <c r="B24" s="29">
        <f t="shared" si="0"/>
        <v>5.25</v>
      </c>
      <c r="C24" s="19">
        <v>315</v>
      </c>
      <c r="D24" s="20">
        <v>5.8</v>
      </c>
      <c r="E24" s="20">
        <f t="shared" si="1"/>
        <v>0.40000000000000036</v>
      </c>
      <c r="F24" s="22">
        <f t="shared" si="2"/>
        <v>2.6666666666666689E-2</v>
      </c>
      <c r="G24" s="24">
        <f t="shared" si="3"/>
        <v>4.6209812037329996E-2</v>
      </c>
      <c r="H24" s="22">
        <f t="shared" si="4"/>
        <v>1.3304016398323397E-2</v>
      </c>
      <c r="I24" s="22">
        <f t="shared" si="5"/>
        <v>1.3300009552637736E-2</v>
      </c>
      <c r="J24" s="22">
        <f t="shared" si="6"/>
        <v>1.3300009552637736E-2</v>
      </c>
      <c r="K24" s="22">
        <f t="shared" si="7"/>
        <v>1.3300009552637736E-2</v>
      </c>
      <c r="L24" s="22">
        <f t="shared" si="8"/>
        <v>1.3304016398323397E-2</v>
      </c>
    </row>
    <row r="25" spans="1:12" x14ac:dyDescent="0.2">
      <c r="A25" s="19">
        <v>22</v>
      </c>
      <c r="B25" s="29">
        <f t="shared" si="0"/>
        <v>5.5</v>
      </c>
      <c r="C25" s="19">
        <v>330</v>
      </c>
      <c r="D25" s="20">
        <v>5.5</v>
      </c>
      <c r="E25" s="20">
        <f t="shared" si="1"/>
        <v>0.29999999999999982</v>
      </c>
      <c r="F25" s="22">
        <f t="shared" si="2"/>
        <v>1.9999999999999987E-2</v>
      </c>
      <c r="G25" s="22">
        <f t="shared" si="3"/>
        <v>0</v>
      </c>
      <c r="H25" s="22">
        <f t="shared" si="4"/>
        <v>1.3302677598882264E-2</v>
      </c>
      <c r="I25" s="22">
        <f t="shared" si="5"/>
        <v>1.3300004776318868E-2</v>
      </c>
      <c r="J25" s="22">
        <f t="shared" si="6"/>
        <v>1.3300004776318868E-2</v>
      </c>
      <c r="K25" s="22">
        <f t="shared" si="7"/>
        <v>1.3300004776318868E-2</v>
      </c>
      <c r="L25" s="22">
        <f t="shared" si="8"/>
        <v>1.3302677598882264E-2</v>
      </c>
    </row>
    <row r="26" spans="1:12" x14ac:dyDescent="0.2">
      <c r="A26" s="19">
        <v>23</v>
      </c>
      <c r="B26" s="29">
        <f t="shared" si="0"/>
        <v>5.75</v>
      </c>
      <c r="C26" s="19">
        <v>345</v>
      </c>
      <c r="D26" s="20">
        <v>5.2</v>
      </c>
      <c r="E26" s="20">
        <f t="shared" si="1"/>
        <v>0.29999999999999982</v>
      </c>
      <c r="F26" s="22">
        <f t="shared" si="2"/>
        <v>1.9999999999999987E-2</v>
      </c>
      <c r="G26" s="22">
        <f t="shared" si="3"/>
        <v>0</v>
      </c>
      <c r="H26" s="22">
        <f t="shared" si="4"/>
        <v>1.330178506592151E-2</v>
      </c>
      <c r="I26" s="22">
        <f t="shared" si="5"/>
        <v>1.3300002388159433E-2</v>
      </c>
      <c r="J26" s="22">
        <f t="shared" si="6"/>
        <v>1.3300002388159433E-2</v>
      </c>
      <c r="K26" s="22">
        <f t="shared" si="7"/>
        <v>1.3300002388159433E-2</v>
      </c>
      <c r="L26" s="22">
        <f t="shared" si="8"/>
        <v>1.330178506592151E-2</v>
      </c>
    </row>
    <row r="27" spans="1:12" x14ac:dyDescent="0.2">
      <c r="A27" s="19">
        <v>24</v>
      </c>
      <c r="B27" s="29">
        <f t="shared" si="0"/>
        <v>6</v>
      </c>
      <c r="C27" s="19">
        <v>360</v>
      </c>
      <c r="D27" s="20">
        <v>4.9000000000000004</v>
      </c>
      <c r="E27" s="20">
        <f t="shared" si="1"/>
        <v>0.29999999999999982</v>
      </c>
      <c r="F27" s="22">
        <f t="shared" si="2"/>
        <v>1.9999999999999987E-2</v>
      </c>
      <c r="G27" s="22">
        <f t="shared" si="3"/>
        <v>-6.2172489379009058E-16</v>
      </c>
      <c r="H27" s="22">
        <f t="shared" si="4"/>
        <v>1.3301190043947673E-2</v>
      </c>
      <c r="I27" s="22">
        <f t="shared" si="5"/>
        <v>1.3300001194079716E-2</v>
      </c>
      <c r="J27" s="22">
        <f t="shared" si="6"/>
        <v>1.3300001194079716E-2</v>
      </c>
      <c r="K27" s="22">
        <f t="shared" si="7"/>
        <v>1.3300001194079716E-2</v>
      </c>
      <c r="L27" s="22">
        <f t="shared" si="8"/>
        <v>1.3301190043947673E-2</v>
      </c>
    </row>
    <row r="28" spans="1:12" x14ac:dyDescent="0.2">
      <c r="A28" s="19">
        <v>25</v>
      </c>
      <c r="B28" s="29">
        <f t="shared" si="0"/>
        <v>6.25</v>
      </c>
      <c r="C28" s="19">
        <v>375</v>
      </c>
      <c r="D28" s="20">
        <v>4.5999999999999996</v>
      </c>
      <c r="E28" s="20">
        <f t="shared" si="1"/>
        <v>0.30000000000000071</v>
      </c>
      <c r="F28" s="22">
        <f t="shared" si="2"/>
        <v>2.0000000000000049E-2</v>
      </c>
      <c r="G28" s="22">
        <f t="shared" si="3"/>
        <v>6.2172489379008466E-16</v>
      </c>
      <c r="H28" s="22">
        <f t="shared" si="4"/>
        <v>1.3300793362631782E-2</v>
      </c>
      <c r="I28" s="22">
        <f t="shared" si="5"/>
        <v>1.3300000597039858E-2</v>
      </c>
      <c r="J28" s="22">
        <f t="shared" si="6"/>
        <v>1.3300000597039858E-2</v>
      </c>
      <c r="K28" s="22">
        <f t="shared" si="7"/>
        <v>1.3300000597039858E-2</v>
      </c>
      <c r="L28" s="22">
        <f t="shared" si="8"/>
        <v>1.3300793362631782E-2</v>
      </c>
    </row>
    <row r="29" spans="1:12" x14ac:dyDescent="0.2">
      <c r="A29" s="19">
        <v>26</v>
      </c>
      <c r="B29" s="29">
        <f t="shared" si="0"/>
        <v>6.5</v>
      </c>
      <c r="C29" s="19">
        <v>390</v>
      </c>
      <c r="D29" s="20">
        <v>4.3</v>
      </c>
      <c r="E29" s="20">
        <f t="shared" si="1"/>
        <v>0.29999999999999982</v>
      </c>
      <c r="F29" s="22">
        <f t="shared" si="2"/>
        <v>1.9999999999999987E-2</v>
      </c>
      <c r="G29" s="22">
        <f t="shared" si="3"/>
        <v>0</v>
      </c>
      <c r="H29" s="22">
        <f t="shared" si="4"/>
        <v>1.3300528908421188E-2</v>
      </c>
      <c r="I29" s="22">
        <f t="shared" si="5"/>
        <v>1.3300000298519929E-2</v>
      </c>
      <c r="J29" s="22">
        <f t="shared" si="6"/>
        <v>1.3300000298519929E-2</v>
      </c>
      <c r="K29" s="22">
        <f t="shared" si="7"/>
        <v>1.3300000298519929E-2</v>
      </c>
      <c r="L29" s="22">
        <f t="shared" si="8"/>
        <v>1.3300528908421188E-2</v>
      </c>
    </row>
    <row r="30" spans="1:12" x14ac:dyDescent="0.2">
      <c r="A30" s="19">
        <v>27</v>
      </c>
      <c r="B30" s="29">
        <f t="shared" si="0"/>
        <v>6.75</v>
      </c>
      <c r="C30" s="19">
        <v>405</v>
      </c>
      <c r="D30" s="20">
        <v>4</v>
      </c>
      <c r="E30" s="20">
        <f t="shared" si="1"/>
        <v>0.29999999999999982</v>
      </c>
      <c r="F30" s="22">
        <f t="shared" si="2"/>
        <v>1.9999999999999987E-2</v>
      </c>
      <c r="G30" s="22">
        <f t="shared" si="3"/>
        <v>0</v>
      </c>
      <c r="H30" s="22">
        <f t="shared" si="4"/>
        <v>1.3300352605614124E-2</v>
      </c>
      <c r="I30" s="22">
        <f t="shared" si="5"/>
        <v>1.3300000149259963E-2</v>
      </c>
      <c r="J30" s="22">
        <f t="shared" si="6"/>
        <v>1.3300000149259963E-2</v>
      </c>
      <c r="K30" s="22">
        <f t="shared" si="7"/>
        <v>1.3300000149259963E-2</v>
      </c>
      <c r="L30" s="22">
        <f t="shared" si="8"/>
        <v>1.3300352605614124E-2</v>
      </c>
    </row>
    <row r="31" spans="1:12" x14ac:dyDescent="0.2">
      <c r="A31" s="19">
        <v>28</v>
      </c>
      <c r="B31" s="29">
        <f t="shared" si="0"/>
        <v>7</v>
      </c>
      <c r="C31" s="19">
        <v>420</v>
      </c>
      <c r="D31" s="20">
        <v>3.7</v>
      </c>
      <c r="E31" s="20">
        <f t="shared" si="1"/>
        <v>0.29999999999999982</v>
      </c>
      <c r="F31" s="22">
        <f t="shared" si="2"/>
        <v>1.9999999999999987E-2</v>
      </c>
      <c r="G31" s="22">
        <f t="shared" si="3"/>
        <v>-7.3240819244540858E-2</v>
      </c>
      <c r="H31" s="22">
        <f t="shared" si="4"/>
        <v>1.3300235070409417E-2</v>
      </c>
      <c r="I31" s="22">
        <f t="shared" si="5"/>
        <v>1.3300000074629982E-2</v>
      </c>
      <c r="J31" s="22">
        <f t="shared" si="6"/>
        <v>1.3300000074629982E-2</v>
      </c>
      <c r="K31" s="22">
        <f t="shared" si="7"/>
        <v>1.3300000074629982E-2</v>
      </c>
      <c r="L31" s="22">
        <f t="shared" si="8"/>
        <v>1.3300235070409417E-2</v>
      </c>
    </row>
    <row r="32" spans="1:12" x14ac:dyDescent="0.2">
      <c r="A32" s="19">
        <v>29</v>
      </c>
      <c r="B32" s="29">
        <f t="shared" si="0"/>
        <v>7.25</v>
      </c>
      <c r="C32" s="19">
        <v>435</v>
      </c>
      <c r="D32" s="35">
        <v>3.2</v>
      </c>
      <c r="E32" s="20">
        <f t="shared" si="1"/>
        <v>0.5</v>
      </c>
      <c r="F32" s="22">
        <f t="shared" si="2"/>
        <v>3.3333333333333333E-2</v>
      </c>
      <c r="G32" s="24">
        <f t="shared" si="3"/>
        <v>2.7031007207210869E-2</v>
      </c>
      <c r="H32" s="22">
        <f t="shared" si="4"/>
        <v>1.3300156713606277E-2</v>
      </c>
      <c r="I32" s="22">
        <f t="shared" si="5"/>
        <v>1.3300000037314991E-2</v>
      </c>
      <c r="J32" s="22">
        <f t="shared" si="6"/>
        <v>1.3300000037314991E-2</v>
      </c>
      <c r="K32" s="22">
        <f t="shared" si="7"/>
        <v>1.3300000037314991E-2</v>
      </c>
      <c r="L32" s="22">
        <f t="shared" si="8"/>
        <v>1.3300156713606277E-2</v>
      </c>
    </row>
    <row r="33" spans="1:12" x14ac:dyDescent="0.2">
      <c r="A33" s="19">
        <v>30</v>
      </c>
      <c r="B33" s="29">
        <f t="shared" si="0"/>
        <v>7.5</v>
      </c>
      <c r="C33" s="19">
        <v>450</v>
      </c>
      <c r="D33" s="20">
        <v>2.8</v>
      </c>
      <c r="E33" s="20">
        <f t="shared" si="1"/>
        <v>0.40000000000000036</v>
      </c>
      <c r="F33" s="22">
        <f t="shared" si="2"/>
        <v>2.6666666666666689E-2</v>
      </c>
      <c r="G33" s="22">
        <v>0</v>
      </c>
      <c r="H33" s="22">
        <f t="shared" si="4"/>
        <v>1.3300104475737517E-2</v>
      </c>
      <c r="I33" s="22">
        <f t="shared" si="5"/>
        <v>1.3300000018657495E-2</v>
      </c>
      <c r="J33" s="22">
        <f t="shared" si="6"/>
        <v>1.3300000018657495E-2</v>
      </c>
      <c r="K33" s="22">
        <f t="shared" si="7"/>
        <v>1.3300000018657495E-2</v>
      </c>
      <c r="L33" s="22">
        <f t="shared" si="8"/>
        <v>1.3300104475737517E-2</v>
      </c>
    </row>
    <row r="34" spans="1:12" x14ac:dyDescent="0.2">
      <c r="A34" s="19">
        <v>31</v>
      </c>
      <c r="B34" s="29">
        <f t="shared" si="0"/>
        <v>7.75</v>
      </c>
      <c r="C34" s="19">
        <v>465</v>
      </c>
      <c r="D34" s="20">
        <v>2.6</v>
      </c>
      <c r="E34" s="20">
        <f t="shared" si="1"/>
        <v>0.19999999999999973</v>
      </c>
      <c r="F34" s="22">
        <f t="shared" si="2"/>
        <v>1.3333333333333315E-2</v>
      </c>
      <c r="G34" s="22">
        <v>0</v>
      </c>
      <c r="H34" s="22">
        <f t="shared" si="4"/>
        <v>1.3300069650491679E-2</v>
      </c>
      <c r="I34" s="22">
        <f t="shared" si="5"/>
        <v>1.3300000009328747E-2</v>
      </c>
      <c r="J34" s="22">
        <f t="shared" si="6"/>
        <v>1.3300000009328747E-2</v>
      </c>
      <c r="K34" s="22">
        <f t="shared" si="7"/>
        <v>1.3300000009328747E-2</v>
      </c>
      <c r="L34" s="22">
        <f t="shared" si="8"/>
        <v>1.3300069650491679E-2</v>
      </c>
    </row>
    <row r="35" spans="1:12" x14ac:dyDescent="0.2">
      <c r="A35" s="19">
        <v>32</v>
      </c>
      <c r="B35" s="29">
        <f t="shared" si="0"/>
        <v>8</v>
      </c>
      <c r="C35" s="19">
        <v>480</v>
      </c>
      <c r="D35" s="20">
        <v>2.4</v>
      </c>
      <c r="E35" s="20">
        <f t="shared" si="1"/>
        <v>0.20000000000000018</v>
      </c>
      <c r="F35" s="22">
        <f t="shared" si="2"/>
        <v>1.3333333333333345E-2</v>
      </c>
      <c r="G35" s="22"/>
      <c r="H35" s="22">
        <f t="shared" si="4"/>
        <v>1.3300046433661119E-2</v>
      </c>
      <c r="I35" s="22">
        <f t="shared" si="5"/>
        <v>1.3300000004664372E-2</v>
      </c>
      <c r="J35" s="22">
        <f t="shared" si="6"/>
        <v>1.3300000004664372E-2</v>
      </c>
      <c r="K35" s="22">
        <f t="shared" si="7"/>
        <v>1.3300000004664372E-2</v>
      </c>
      <c r="L35" s="22">
        <f t="shared" si="8"/>
        <v>1.3300046433661119E-2</v>
      </c>
    </row>
    <row r="38" spans="1:12" x14ac:dyDescent="0.2">
      <c r="A38" s="3" t="s">
        <v>14</v>
      </c>
      <c r="B38" s="1"/>
      <c r="D38"/>
      <c r="E38"/>
    </row>
    <row r="39" spans="1:12" x14ac:dyDescent="0.2">
      <c r="A39" s="3" t="s">
        <v>9</v>
      </c>
      <c r="B39" s="6">
        <v>0.39589999999999997</v>
      </c>
      <c r="D39" s="3" t="s">
        <v>24</v>
      </c>
      <c r="E39" s="6">
        <v>1.3299999999999999E-2</v>
      </c>
      <c r="F39" s="3" t="s">
        <v>17</v>
      </c>
    </row>
    <row r="40" spans="1:12" x14ac:dyDescent="0.2">
      <c r="A40" s="3" t="s">
        <v>10</v>
      </c>
      <c r="B40">
        <v>0.25509999999999999</v>
      </c>
      <c r="D40"/>
      <c r="E40">
        <f>E39*3600</f>
        <v>47.879999999999995</v>
      </c>
      <c r="F40" s="3" t="s">
        <v>18</v>
      </c>
    </row>
    <row r="41" spans="1:12" x14ac:dyDescent="0.2">
      <c r="A41" s="3" t="s">
        <v>11</v>
      </c>
      <c r="B41">
        <v>0.25509999999999999</v>
      </c>
      <c r="D41"/>
      <c r="E41" s="17">
        <f>E40*24</f>
        <v>1149.1199999999999</v>
      </c>
      <c r="F41" s="3" t="s">
        <v>19</v>
      </c>
    </row>
    <row r="42" spans="1:12" x14ac:dyDescent="0.2">
      <c r="A42" s="3" t="s">
        <v>12</v>
      </c>
      <c r="B42">
        <v>0.25509999999999999</v>
      </c>
      <c r="D42"/>
      <c r="E42"/>
    </row>
    <row r="43" spans="1:12" x14ac:dyDescent="0.2">
      <c r="A43" s="16" t="s">
        <v>13</v>
      </c>
      <c r="B43" s="8">
        <v>0.39589999999999997</v>
      </c>
      <c r="D43"/>
      <c r="E43"/>
    </row>
    <row r="44" spans="1:12" ht="15" x14ac:dyDescent="0.2">
      <c r="A44" s="14" t="s">
        <v>15</v>
      </c>
      <c r="B44" s="15">
        <f>MAX(B39:B41)</f>
        <v>0.39589999999999997</v>
      </c>
      <c r="D44"/>
      <c r="E44"/>
    </row>
  </sheetData>
  <mergeCells count="6">
    <mergeCell ref="G1:G2"/>
    <mergeCell ref="A1:A2"/>
    <mergeCell ref="B1:B2"/>
    <mergeCell ref="C1:C2"/>
    <mergeCell ref="D1:D2"/>
    <mergeCell ref="E1:E2"/>
  </mergeCells>
  <phoneticPr fontId="6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topLeftCell="A9" zoomScaleNormal="100" workbookViewId="0">
      <selection activeCell="C4" sqref="C4:C33"/>
    </sheetView>
  </sheetViews>
  <sheetFormatPr defaultColWidth="10" defaultRowHeight="14.25" x14ac:dyDescent="0.2"/>
  <cols>
    <col min="2" max="2" width="10" style="2"/>
    <col min="3" max="3" width="10" style="11"/>
    <col min="4" max="5" width="10" style="1"/>
  </cols>
  <sheetData>
    <row r="1" spans="1:11" x14ac:dyDescent="0.2">
      <c r="A1" s="74"/>
      <c r="B1" s="74" t="s">
        <v>2</v>
      </c>
      <c r="C1" s="74" t="s">
        <v>3</v>
      </c>
      <c r="D1" s="76" t="s">
        <v>0</v>
      </c>
      <c r="E1" s="74" t="s">
        <v>1</v>
      </c>
      <c r="F1" s="26" t="s">
        <v>25</v>
      </c>
      <c r="G1" s="74" t="s">
        <v>7</v>
      </c>
      <c r="H1" s="26" t="s">
        <v>23</v>
      </c>
      <c r="I1" s="26" t="s">
        <v>23</v>
      </c>
      <c r="J1" s="26" t="s">
        <v>23</v>
      </c>
      <c r="K1" s="26" t="s">
        <v>23</v>
      </c>
    </row>
    <row r="2" spans="1:11" x14ac:dyDescent="0.2">
      <c r="A2" s="74"/>
      <c r="B2" s="74"/>
      <c r="C2" s="74"/>
      <c r="D2" s="76"/>
      <c r="E2" s="74"/>
      <c r="F2" s="26" t="s">
        <v>17</v>
      </c>
      <c r="G2" s="74"/>
      <c r="H2" s="26" t="s">
        <v>26</v>
      </c>
      <c r="I2" s="26" t="s">
        <v>27</v>
      </c>
      <c r="J2" s="26" t="s">
        <v>28</v>
      </c>
      <c r="K2" s="26" t="s">
        <v>29</v>
      </c>
    </row>
    <row r="3" spans="1:11" x14ac:dyDescent="0.2">
      <c r="A3" s="19"/>
      <c r="B3" s="29"/>
      <c r="C3" s="34"/>
      <c r="D3" s="20">
        <v>16.100000000000001</v>
      </c>
      <c r="E3" s="20"/>
    </row>
    <row r="4" spans="1:11" x14ac:dyDescent="0.2">
      <c r="A4" s="19">
        <v>1</v>
      </c>
      <c r="B4" s="29">
        <f>(C4/60)</f>
        <v>0.25</v>
      </c>
      <c r="C4" s="34">
        <v>15</v>
      </c>
      <c r="D4" s="20">
        <v>15.6</v>
      </c>
      <c r="E4" s="20">
        <f>D3-D4</f>
        <v>0.50000000000000178</v>
      </c>
      <c r="F4" s="22">
        <f>E4/(C4-C3)</f>
        <v>3.3333333333333451E-2</v>
      </c>
      <c r="G4" s="24">
        <f>(1/(C5-C4))*LN((F4-$F$33)/(F5-$F$33))</f>
        <v>2.7031007207211265E-2</v>
      </c>
      <c r="H4" s="22">
        <f>0.0133+(($F$4-0.0133)*EXP(-$G$4*$C4))</f>
        <v>2.6655555555555571E-2</v>
      </c>
      <c r="I4" s="22">
        <f>0.0133+(($F$4-0.0133)*EXP(-$G$7*$C4))</f>
        <v>2.3316666666666774E-2</v>
      </c>
      <c r="J4" s="22">
        <f>0.0133+(($F$4-0.0133)*EXP(-$G$18*$C4))</f>
        <v>2.331666666666686E-2</v>
      </c>
      <c r="K4" s="22">
        <f>0.0133+(($F$4-0.0133)*EXP(-$G$30*$C4))</f>
        <v>2.6655555555555592E-2</v>
      </c>
    </row>
    <row r="5" spans="1:11" x14ac:dyDescent="0.2">
      <c r="A5" s="19">
        <v>2</v>
      </c>
      <c r="B5" s="29">
        <f t="shared" ref="B5:B33" si="0">(C5/60)</f>
        <v>0.5</v>
      </c>
      <c r="C5" s="34">
        <v>30</v>
      </c>
      <c r="D5" s="20">
        <v>15.2</v>
      </c>
      <c r="E5" s="20">
        <f t="shared" ref="E5:E33" si="1">D4-D5</f>
        <v>0.40000000000000036</v>
      </c>
      <c r="F5" s="22">
        <f t="shared" ref="F5:F33" si="2">E5/(C5-C4)</f>
        <v>2.6666666666666689E-2</v>
      </c>
      <c r="G5" s="22">
        <f t="shared" ref="G5:G30" si="3">(1/(C6-C5))*LN((F5-$F$33)/(F6-$F$33))</f>
        <v>5.9211894646674756E-16</v>
      </c>
      <c r="H5" s="22">
        <f t="shared" ref="H5:H33" si="4">0.0133+(($F$4-0.0133)*EXP(-$G$4*$C5))</f>
        <v>2.2203703703703673E-2</v>
      </c>
      <c r="I5" s="22">
        <f t="shared" ref="I5:I33" si="5">0.0133+(($F$4-0.0133)*EXP(-$G$7*$C5))</f>
        <v>1.8308333333333409E-2</v>
      </c>
      <c r="J5" s="22">
        <f t="shared" ref="J5:J33" si="6">0.0133+(($F$4-0.0133)*EXP(-$G$18*$C5))</f>
        <v>1.8308333333333499E-2</v>
      </c>
      <c r="K5" s="22">
        <f t="shared" ref="K5:K33" si="7">0.0133+(($F$4-0.0133)*EXP(-$G$30*$C5))</f>
        <v>2.2203703703703701E-2</v>
      </c>
    </row>
    <row r="6" spans="1:11" x14ac:dyDescent="0.2">
      <c r="A6" s="19">
        <v>3</v>
      </c>
      <c r="B6" s="29">
        <f t="shared" si="0"/>
        <v>0.75</v>
      </c>
      <c r="C6" s="34">
        <v>45</v>
      </c>
      <c r="D6" s="20">
        <v>14.8</v>
      </c>
      <c r="E6" s="20">
        <f t="shared" si="1"/>
        <v>0.39999999999999858</v>
      </c>
      <c r="F6" s="22">
        <f t="shared" si="2"/>
        <v>2.6666666666666571E-2</v>
      </c>
      <c r="G6" s="22">
        <f t="shared" si="3"/>
        <v>-5.9211894646675278E-16</v>
      </c>
      <c r="H6" s="22">
        <f t="shared" si="4"/>
        <v>1.9235802469135754E-2</v>
      </c>
      <c r="I6" s="22">
        <f t="shared" si="5"/>
        <v>1.5804166666666716E-2</v>
      </c>
      <c r="J6" s="22">
        <f t="shared" si="6"/>
        <v>1.5804166666666782E-2</v>
      </c>
      <c r="K6" s="22">
        <f t="shared" si="7"/>
        <v>1.9235802469135782E-2</v>
      </c>
    </row>
    <row r="7" spans="1:11" x14ac:dyDescent="0.2">
      <c r="A7" s="19">
        <v>4</v>
      </c>
      <c r="B7" s="29">
        <f t="shared" si="0"/>
        <v>1</v>
      </c>
      <c r="C7" s="34">
        <v>60</v>
      </c>
      <c r="D7" s="20">
        <v>14.4</v>
      </c>
      <c r="E7" s="20">
        <f t="shared" si="1"/>
        <v>0.40000000000000036</v>
      </c>
      <c r="F7" s="22">
        <f t="shared" si="2"/>
        <v>2.6666666666666689E-2</v>
      </c>
      <c r="G7" s="24">
        <f t="shared" si="3"/>
        <v>4.6209812037329365E-2</v>
      </c>
      <c r="H7" s="22">
        <f t="shared" si="4"/>
        <v>1.7257201646090486E-2</v>
      </c>
      <c r="I7" s="22">
        <f t="shared" si="5"/>
        <v>1.4552083333333365E-2</v>
      </c>
      <c r="J7" s="22">
        <f t="shared" si="6"/>
        <v>1.4552083333333408E-2</v>
      </c>
      <c r="K7" s="22">
        <f t="shared" si="7"/>
        <v>1.7257201646090507E-2</v>
      </c>
    </row>
    <row r="8" spans="1:11" x14ac:dyDescent="0.2">
      <c r="A8" s="19">
        <v>5</v>
      </c>
      <c r="B8" s="29">
        <f t="shared" si="0"/>
        <v>1.25</v>
      </c>
      <c r="C8" s="34">
        <v>75</v>
      </c>
      <c r="D8" s="20">
        <v>14.1</v>
      </c>
      <c r="E8" s="20">
        <f t="shared" si="1"/>
        <v>0.30000000000000071</v>
      </c>
      <c r="F8" s="22">
        <f t="shared" si="2"/>
        <v>2.0000000000000049E-2</v>
      </c>
      <c r="G8" s="22">
        <f t="shared" si="3"/>
        <v>1.2138438402568266E-15</v>
      </c>
      <c r="H8" s="22">
        <f t="shared" si="4"/>
        <v>1.5938134430726978E-2</v>
      </c>
      <c r="I8" s="22">
        <f t="shared" si="5"/>
        <v>1.3926041666666684E-2</v>
      </c>
      <c r="J8" s="22">
        <f t="shared" si="6"/>
        <v>1.3926041666666713E-2</v>
      </c>
      <c r="K8" s="22">
        <f t="shared" si="7"/>
        <v>1.5938134430726999E-2</v>
      </c>
    </row>
    <row r="9" spans="1:11" x14ac:dyDescent="0.2">
      <c r="A9" s="19">
        <v>6</v>
      </c>
      <c r="B9" s="29">
        <f t="shared" si="0"/>
        <v>1.5</v>
      </c>
      <c r="C9" s="34">
        <v>90</v>
      </c>
      <c r="D9" s="20">
        <v>13.8</v>
      </c>
      <c r="E9" s="20">
        <f t="shared" si="1"/>
        <v>0.29999999999999893</v>
      </c>
      <c r="F9" s="22">
        <f t="shared" si="2"/>
        <v>1.9999999999999928E-2</v>
      </c>
      <c r="G9" s="22">
        <f t="shared" si="3"/>
        <v>-1.2138438402568489E-15</v>
      </c>
      <c r="H9" s="22">
        <f t="shared" si="4"/>
        <v>1.5058756287151309E-2</v>
      </c>
      <c r="I9" s="22">
        <f t="shared" si="5"/>
        <v>1.3613020833333343E-2</v>
      </c>
      <c r="J9" s="22">
        <f t="shared" si="6"/>
        <v>1.3613020833333361E-2</v>
      </c>
      <c r="K9" s="22">
        <f t="shared" si="7"/>
        <v>1.5058756287151327E-2</v>
      </c>
    </row>
    <row r="10" spans="1:11" x14ac:dyDescent="0.2">
      <c r="A10" s="19">
        <v>7</v>
      </c>
      <c r="B10" s="29">
        <f t="shared" si="0"/>
        <v>1.75</v>
      </c>
      <c r="C10" s="34">
        <v>105</v>
      </c>
      <c r="D10" s="20">
        <v>13.5</v>
      </c>
      <c r="E10" s="20">
        <f t="shared" si="1"/>
        <v>0.30000000000000071</v>
      </c>
      <c r="F10" s="22">
        <f t="shared" si="2"/>
        <v>2.0000000000000049E-2</v>
      </c>
      <c r="G10" s="22">
        <f t="shared" si="3"/>
        <v>0</v>
      </c>
      <c r="H10" s="22">
        <f t="shared" si="4"/>
        <v>1.4472504191434201E-2</v>
      </c>
      <c r="I10" s="22">
        <f t="shared" si="5"/>
        <v>1.3456510416666673E-2</v>
      </c>
      <c r="J10" s="22">
        <f t="shared" si="6"/>
        <v>1.3456510416666682E-2</v>
      </c>
      <c r="K10" s="22">
        <f t="shared" si="7"/>
        <v>1.4472504191434213E-2</v>
      </c>
    </row>
    <row r="11" spans="1:11" x14ac:dyDescent="0.2">
      <c r="A11" s="19">
        <v>8</v>
      </c>
      <c r="B11" s="29">
        <f t="shared" si="0"/>
        <v>2</v>
      </c>
      <c r="C11" s="34">
        <v>120</v>
      </c>
      <c r="D11" s="20">
        <v>13.2</v>
      </c>
      <c r="E11" s="20">
        <f t="shared" si="1"/>
        <v>0.30000000000000071</v>
      </c>
      <c r="F11" s="22">
        <f t="shared" si="2"/>
        <v>2.0000000000000049E-2</v>
      </c>
      <c r="G11" s="22">
        <f t="shared" si="3"/>
        <v>1.2138438402568266E-15</v>
      </c>
      <c r="H11" s="22">
        <f t="shared" si="4"/>
        <v>1.4081669460956131E-2</v>
      </c>
      <c r="I11" s="22">
        <f t="shared" si="5"/>
        <v>1.3378255208333335E-2</v>
      </c>
      <c r="J11" s="22">
        <f t="shared" si="6"/>
        <v>1.3378255208333342E-2</v>
      </c>
      <c r="K11" s="22">
        <f t="shared" si="7"/>
        <v>1.4081669460956139E-2</v>
      </c>
    </row>
    <row r="12" spans="1:11" x14ac:dyDescent="0.2">
      <c r="A12" s="19">
        <v>9</v>
      </c>
      <c r="B12" s="29">
        <f t="shared" si="0"/>
        <v>2.25</v>
      </c>
      <c r="C12" s="34">
        <v>135</v>
      </c>
      <c r="D12" s="20">
        <v>12.9</v>
      </c>
      <c r="E12" s="20">
        <f t="shared" si="1"/>
        <v>0.29999999999999893</v>
      </c>
      <c r="F12" s="22">
        <f t="shared" si="2"/>
        <v>1.9999999999999928E-2</v>
      </c>
      <c r="G12" s="22">
        <f t="shared" si="3"/>
        <v>-1.2138438402568489E-15</v>
      </c>
      <c r="H12" s="22">
        <f t="shared" si="4"/>
        <v>1.3821112973970751E-2</v>
      </c>
      <c r="I12" s="22">
        <f t="shared" si="5"/>
        <v>1.3339127604166667E-2</v>
      </c>
      <c r="J12" s="22">
        <f t="shared" si="6"/>
        <v>1.3339127604166671E-2</v>
      </c>
      <c r="K12" s="22">
        <f t="shared" si="7"/>
        <v>1.3821112973970758E-2</v>
      </c>
    </row>
    <row r="13" spans="1:11" x14ac:dyDescent="0.2">
      <c r="A13" s="19">
        <v>10</v>
      </c>
      <c r="B13" s="29">
        <f t="shared" si="0"/>
        <v>2.5</v>
      </c>
      <c r="C13" s="34">
        <v>150</v>
      </c>
      <c r="D13" s="20">
        <v>12.6</v>
      </c>
      <c r="E13" s="20">
        <f t="shared" si="1"/>
        <v>0.30000000000000071</v>
      </c>
      <c r="F13" s="22">
        <f t="shared" si="2"/>
        <v>2.0000000000000049E-2</v>
      </c>
      <c r="G13" s="22">
        <f t="shared" si="3"/>
        <v>1.2138438402568266E-15</v>
      </c>
      <c r="H13" s="22">
        <f t="shared" si="4"/>
        <v>1.3647408649313832E-2</v>
      </c>
      <c r="I13" s="22">
        <f t="shared" si="5"/>
        <v>1.3319563802083333E-2</v>
      </c>
      <c r="J13" s="22">
        <f t="shared" si="6"/>
        <v>1.3319563802083335E-2</v>
      </c>
      <c r="K13" s="22">
        <f t="shared" si="7"/>
        <v>1.3647408649313837E-2</v>
      </c>
    </row>
    <row r="14" spans="1:11" x14ac:dyDescent="0.2">
      <c r="A14" s="19">
        <v>11</v>
      </c>
      <c r="B14" s="29">
        <f t="shared" si="0"/>
        <v>2.75</v>
      </c>
      <c r="C14" s="34">
        <v>165</v>
      </c>
      <c r="D14" s="20">
        <v>12.3</v>
      </c>
      <c r="E14" s="20">
        <f t="shared" si="1"/>
        <v>0.29999999999999893</v>
      </c>
      <c r="F14" s="22">
        <f t="shared" si="2"/>
        <v>1.9999999999999928E-2</v>
      </c>
      <c r="G14" s="22">
        <f t="shared" si="3"/>
        <v>-1.2138438402568489E-15</v>
      </c>
      <c r="H14" s="22">
        <f t="shared" si="4"/>
        <v>1.353160576620922E-2</v>
      </c>
      <c r="I14" s="22">
        <f t="shared" si="5"/>
        <v>1.3309781901041666E-2</v>
      </c>
      <c r="J14" s="22">
        <f t="shared" si="6"/>
        <v>1.3309781901041668E-2</v>
      </c>
      <c r="K14" s="22">
        <f t="shared" si="7"/>
        <v>1.3531605766209223E-2</v>
      </c>
    </row>
    <row r="15" spans="1:11" x14ac:dyDescent="0.2">
      <c r="A15" s="19">
        <v>12</v>
      </c>
      <c r="B15" s="29">
        <f t="shared" si="0"/>
        <v>3</v>
      </c>
      <c r="C15" s="34">
        <v>180</v>
      </c>
      <c r="D15" s="20">
        <v>12</v>
      </c>
      <c r="E15" s="20">
        <f t="shared" si="1"/>
        <v>0.30000000000000071</v>
      </c>
      <c r="F15" s="22">
        <f t="shared" si="2"/>
        <v>2.0000000000000049E-2</v>
      </c>
      <c r="G15" s="22">
        <f t="shared" si="3"/>
        <v>-4.6209812037329358E-2</v>
      </c>
      <c r="H15" s="22">
        <f t="shared" si="4"/>
        <v>1.3454403844139479E-2</v>
      </c>
      <c r="I15" s="22">
        <f t="shared" si="5"/>
        <v>1.3304890950520834E-2</v>
      </c>
      <c r="J15" s="22">
        <f t="shared" si="6"/>
        <v>1.3304890950520834E-2</v>
      </c>
      <c r="K15" s="22">
        <f t="shared" si="7"/>
        <v>1.3454403844139482E-2</v>
      </c>
    </row>
    <row r="16" spans="1:11" x14ac:dyDescent="0.2">
      <c r="A16" s="19">
        <v>13</v>
      </c>
      <c r="B16" s="29">
        <f t="shared" si="0"/>
        <v>3.25</v>
      </c>
      <c r="C16" s="34">
        <v>195</v>
      </c>
      <c r="D16" s="20">
        <v>11.6</v>
      </c>
      <c r="E16" s="20">
        <f t="shared" si="1"/>
        <v>0.40000000000000036</v>
      </c>
      <c r="F16" s="22">
        <f t="shared" si="2"/>
        <v>2.6666666666666689E-2</v>
      </c>
      <c r="G16" s="22">
        <f t="shared" si="3"/>
        <v>0</v>
      </c>
      <c r="H16" s="22">
        <f t="shared" si="4"/>
        <v>1.3402935896092986E-2</v>
      </c>
      <c r="I16" s="22">
        <f t="shared" si="5"/>
        <v>1.3302445475260416E-2</v>
      </c>
      <c r="J16" s="22">
        <f t="shared" si="6"/>
        <v>1.3302445475260416E-2</v>
      </c>
      <c r="K16" s="22">
        <f t="shared" si="7"/>
        <v>1.3402935896092988E-2</v>
      </c>
    </row>
    <row r="17" spans="1:18" x14ac:dyDescent="0.2">
      <c r="A17" s="19">
        <v>14</v>
      </c>
      <c r="B17" s="29">
        <f t="shared" si="0"/>
        <v>3.5</v>
      </c>
      <c r="C17" s="34">
        <v>210</v>
      </c>
      <c r="D17" s="20">
        <v>11.2</v>
      </c>
      <c r="E17" s="20">
        <f t="shared" si="1"/>
        <v>0.40000000000000036</v>
      </c>
      <c r="F17" s="22">
        <f t="shared" si="2"/>
        <v>2.6666666666666689E-2</v>
      </c>
      <c r="G17" s="22">
        <f t="shared" si="3"/>
        <v>5.9211894646674756E-16</v>
      </c>
      <c r="H17" s="22">
        <f t="shared" si="4"/>
        <v>1.3368623930728657E-2</v>
      </c>
      <c r="I17" s="22">
        <f t="shared" si="5"/>
        <v>1.3301222737630208E-2</v>
      </c>
      <c r="J17" s="22">
        <f t="shared" si="6"/>
        <v>1.3301222737630208E-2</v>
      </c>
      <c r="K17" s="22">
        <f t="shared" si="7"/>
        <v>1.3368623930728659E-2</v>
      </c>
    </row>
    <row r="18" spans="1:18" x14ac:dyDescent="0.2">
      <c r="A18" s="19">
        <v>15</v>
      </c>
      <c r="B18" s="29">
        <f t="shared" si="0"/>
        <v>3.75</v>
      </c>
      <c r="C18" s="34">
        <v>225</v>
      </c>
      <c r="D18" s="20">
        <v>10.8</v>
      </c>
      <c r="E18" s="20">
        <f t="shared" si="1"/>
        <v>0.39999999999999858</v>
      </c>
      <c r="F18" s="22">
        <f t="shared" si="2"/>
        <v>2.6666666666666571E-2</v>
      </c>
      <c r="G18" s="24">
        <f t="shared" si="3"/>
        <v>4.6209812037328775E-2</v>
      </c>
      <c r="H18" s="22">
        <f t="shared" si="4"/>
        <v>1.3345749287152438E-2</v>
      </c>
      <c r="I18" s="22">
        <f t="shared" si="5"/>
        <v>1.3300611368815104E-2</v>
      </c>
      <c r="J18" s="22">
        <f t="shared" si="6"/>
        <v>1.3300611368815104E-2</v>
      </c>
      <c r="K18" s="22">
        <f t="shared" si="7"/>
        <v>1.3345749287152438E-2</v>
      </c>
    </row>
    <row r="19" spans="1:18" x14ac:dyDescent="0.2">
      <c r="A19" s="19">
        <v>16</v>
      </c>
      <c r="B19" s="29">
        <f t="shared" si="0"/>
        <v>4</v>
      </c>
      <c r="C19" s="34">
        <v>240</v>
      </c>
      <c r="D19" s="20">
        <v>10.5</v>
      </c>
      <c r="E19" s="20">
        <f t="shared" si="1"/>
        <v>0.30000000000000071</v>
      </c>
      <c r="F19" s="22">
        <f t="shared" si="2"/>
        <v>2.0000000000000049E-2</v>
      </c>
      <c r="G19" s="22">
        <f t="shared" si="3"/>
        <v>0</v>
      </c>
      <c r="H19" s="22">
        <f t="shared" si="4"/>
        <v>1.333049952476829E-2</v>
      </c>
      <c r="I19" s="22">
        <f t="shared" si="5"/>
        <v>1.3300305684407552E-2</v>
      </c>
      <c r="J19" s="22">
        <f t="shared" si="6"/>
        <v>1.3300305684407552E-2</v>
      </c>
      <c r="K19" s="22">
        <f t="shared" si="7"/>
        <v>1.3330499524768292E-2</v>
      </c>
    </row>
    <row r="20" spans="1:18" x14ac:dyDescent="0.2">
      <c r="A20" s="19">
        <v>17</v>
      </c>
      <c r="B20" s="29">
        <f t="shared" si="0"/>
        <v>4.25</v>
      </c>
      <c r="C20" s="34">
        <v>255</v>
      </c>
      <c r="D20" s="20">
        <v>10.199999999999999</v>
      </c>
      <c r="E20" s="20">
        <f t="shared" si="1"/>
        <v>0.30000000000000071</v>
      </c>
      <c r="F20" s="22">
        <f t="shared" si="2"/>
        <v>2.0000000000000049E-2</v>
      </c>
      <c r="G20" s="22">
        <f t="shared" si="3"/>
        <v>1.2138438402568266E-15</v>
      </c>
      <c r="H20" s="22">
        <f t="shared" si="4"/>
        <v>1.3320333016512195E-2</v>
      </c>
      <c r="I20" s="22">
        <f t="shared" si="5"/>
        <v>1.3300152842203775E-2</v>
      </c>
      <c r="J20" s="22">
        <f t="shared" si="6"/>
        <v>1.3300152842203775E-2</v>
      </c>
      <c r="K20" s="22">
        <f t="shared" si="7"/>
        <v>1.3320333016512195E-2</v>
      </c>
    </row>
    <row r="21" spans="1:18" x14ac:dyDescent="0.2">
      <c r="A21" s="19">
        <v>18</v>
      </c>
      <c r="B21" s="29">
        <f t="shared" si="0"/>
        <v>4.5</v>
      </c>
      <c r="C21" s="34">
        <v>270</v>
      </c>
      <c r="D21" s="20">
        <v>9.9</v>
      </c>
      <c r="E21" s="20">
        <f t="shared" si="1"/>
        <v>0.29999999999999893</v>
      </c>
      <c r="F21" s="22">
        <f t="shared" si="2"/>
        <v>1.9999999999999928E-2</v>
      </c>
      <c r="G21" s="22">
        <f t="shared" si="3"/>
        <v>-1.2138438402568489E-15</v>
      </c>
      <c r="H21" s="22">
        <f t="shared" si="4"/>
        <v>1.3313555344341463E-2</v>
      </c>
      <c r="I21" s="22">
        <f t="shared" si="5"/>
        <v>1.3300076421101887E-2</v>
      </c>
      <c r="J21" s="22">
        <f t="shared" si="6"/>
        <v>1.3300076421101887E-2</v>
      </c>
      <c r="K21" s="22">
        <f t="shared" si="7"/>
        <v>1.3313555344341463E-2</v>
      </c>
    </row>
    <row r="22" spans="1:18" x14ac:dyDescent="0.2">
      <c r="A22" s="19">
        <v>19</v>
      </c>
      <c r="B22" s="29">
        <f t="shared" si="0"/>
        <v>4.75</v>
      </c>
      <c r="C22" s="34">
        <v>285</v>
      </c>
      <c r="D22" s="20">
        <v>9.6</v>
      </c>
      <c r="E22" s="20">
        <f t="shared" si="1"/>
        <v>0.30000000000000071</v>
      </c>
      <c r="F22" s="22">
        <f t="shared" si="2"/>
        <v>2.0000000000000049E-2</v>
      </c>
      <c r="G22" s="22">
        <f t="shared" si="3"/>
        <v>1.2138438402568266E-15</v>
      </c>
      <c r="H22" s="22">
        <f t="shared" si="4"/>
        <v>1.330903689622764E-2</v>
      </c>
      <c r="I22" s="22">
        <f t="shared" si="5"/>
        <v>1.3300038210550943E-2</v>
      </c>
      <c r="J22" s="22">
        <f t="shared" si="6"/>
        <v>1.3300038210550943E-2</v>
      </c>
      <c r="K22" s="22">
        <f t="shared" si="7"/>
        <v>1.3309036896227642E-2</v>
      </c>
    </row>
    <row r="23" spans="1:18" x14ac:dyDescent="0.2">
      <c r="A23" s="19">
        <v>20</v>
      </c>
      <c r="B23" s="29">
        <f t="shared" si="0"/>
        <v>5</v>
      </c>
      <c r="C23" s="34">
        <v>300</v>
      </c>
      <c r="D23" s="20">
        <v>9.3000000000000007</v>
      </c>
      <c r="E23" s="20">
        <f t="shared" si="1"/>
        <v>0.29999999999999893</v>
      </c>
      <c r="F23" s="22">
        <f t="shared" si="2"/>
        <v>1.9999999999999928E-2</v>
      </c>
      <c r="G23" s="22">
        <f t="shared" si="3"/>
        <v>-1.2138438402568489E-15</v>
      </c>
      <c r="H23" s="22">
        <f t="shared" si="4"/>
        <v>1.3306024597485094E-2</v>
      </c>
      <c r="I23" s="22">
        <f t="shared" si="5"/>
        <v>1.3300019105275472E-2</v>
      </c>
      <c r="J23" s="22">
        <f t="shared" si="6"/>
        <v>1.3300019105275472E-2</v>
      </c>
      <c r="K23" s="22">
        <f t="shared" si="7"/>
        <v>1.3306024597485094E-2</v>
      </c>
    </row>
    <row r="24" spans="1:18" x14ac:dyDescent="0.2">
      <c r="A24" s="19">
        <v>21</v>
      </c>
      <c r="B24" s="29">
        <f t="shared" si="0"/>
        <v>5.25</v>
      </c>
      <c r="C24" s="34">
        <v>315</v>
      </c>
      <c r="D24" s="20">
        <v>9</v>
      </c>
      <c r="E24" s="20">
        <f t="shared" si="1"/>
        <v>0.30000000000000071</v>
      </c>
      <c r="F24" s="22">
        <f t="shared" si="2"/>
        <v>2.0000000000000049E-2</v>
      </c>
      <c r="G24" s="22">
        <f t="shared" si="3"/>
        <v>0</v>
      </c>
      <c r="H24" s="22">
        <f t="shared" si="4"/>
        <v>1.3304016398323395E-2</v>
      </c>
      <c r="I24" s="22">
        <f t="shared" si="5"/>
        <v>1.3300009552637736E-2</v>
      </c>
      <c r="J24" s="22">
        <f t="shared" si="6"/>
        <v>1.3300009552637736E-2</v>
      </c>
      <c r="K24" s="22">
        <f t="shared" si="7"/>
        <v>1.3304016398323395E-2</v>
      </c>
    </row>
    <row r="25" spans="1:18" x14ac:dyDescent="0.2">
      <c r="A25" s="19">
        <v>22</v>
      </c>
      <c r="B25" s="29">
        <f t="shared" si="0"/>
        <v>5.5</v>
      </c>
      <c r="C25" s="34">
        <v>330</v>
      </c>
      <c r="D25" s="20">
        <v>8.6999999999999993</v>
      </c>
      <c r="E25" s="20">
        <f t="shared" si="1"/>
        <v>0.30000000000000071</v>
      </c>
      <c r="F25" s="22">
        <f t="shared" si="2"/>
        <v>2.0000000000000049E-2</v>
      </c>
      <c r="G25" s="22">
        <f t="shared" si="3"/>
        <v>1.2138438402568266E-15</v>
      </c>
      <c r="H25" s="22">
        <f t="shared" si="4"/>
        <v>1.3302677598882264E-2</v>
      </c>
      <c r="I25" s="22">
        <f t="shared" si="5"/>
        <v>1.3300004776318868E-2</v>
      </c>
      <c r="J25" s="22">
        <f t="shared" si="6"/>
        <v>1.3300004776318868E-2</v>
      </c>
      <c r="K25" s="22">
        <f t="shared" si="7"/>
        <v>1.3302677598882264E-2</v>
      </c>
    </row>
    <row r="26" spans="1:18" x14ac:dyDescent="0.2">
      <c r="A26" s="19">
        <v>23</v>
      </c>
      <c r="B26" s="29">
        <f t="shared" si="0"/>
        <v>5.75</v>
      </c>
      <c r="C26" s="34">
        <v>345</v>
      </c>
      <c r="D26" s="20">
        <v>8.4</v>
      </c>
      <c r="E26" s="20">
        <f t="shared" si="1"/>
        <v>0.29999999999999893</v>
      </c>
      <c r="F26" s="22">
        <f t="shared" si="2"/>
        <v>1.9999999999999928E-2</v>
      </c>
      <c r="G26" s="22">
        <f t="shared" si="3"/>
        <v>-1.2138438402568489E-15</v>
      </c>
      <c r="H26" s="22">
        <f t="shared" si="4"/>
        <v>1.330178506592151E-2</v>
      </c>
      <c r="I26" s="22">
        <f t="shared" si="5"/>
        <v>1.3300002388159433E-2</v>
      </c>
      <c r="J26" s="22">
        <f t="shared" si="6"/>
        <v>1.3300002388159433E-2</v>
      </c>
      <c r="K26" s="22">
        <f t="shared" si="7"/>
        <v>1.330178506592151E-2</v>
      </c>
    </row>
    <row r="27" spans="1:18" x14ac:dyDescent="0.2">
      <c r="A27" s="19">
        <v>24</v>
      </c>
      <c r="B27" s="29">
        <f t="shared" si="0"/>
        <v>6</v>
      </c>
      <c r="C27" s="34">
        <v>360</v>
      </c>
      <c r="D27" s="20">
        <v>8.1</v>
      </c>
      <c r="E27" s="20">
        <f t="shared" si="1"/>
        <v>0.30000000000000071</v>
      </c>
      <c r="F27" s="22">
        <f t="shared" si="2"/>
        <v>2.0000000000000049E-2</v>
      </c>
      <c r="G27" s="22">
        <f t="shared" si="3"/>
        <v>6.2172489379008466E-16</v>
      </c>
      <c r="H27" s="22">
        <f t="shared" si="4"/>
        <v>1.3301190043947673E-2</v>
      </c>
      <c r="I27" s="22">
        <f t="shared" si="5"/>
        <v>1.3300001194079716E-2</v>
      </c>
      <c r="J27" s="22">
        <f t="shared" si="6"/>
        <v>1.3300001194079716E-2</v>
      </c>
      <c r="K27" s="22">
        <f t="shared" si="7"/>
        <v>1.3301190043947673E-2</v>
      </c>
      <c r="M27" s="3" t="s">
        <v>14</v>
      </c>
      <c r="N27" s="1"/>
    </row>
    <row r="28" spans="1:18" x14ac:dyDescent="0.2">
      <c r="A28" s="19">
        <v>25</v>
      </c>
      <c r="B28" s="29">
        <f t="shared" si="0"/>
        <v>6.25</v>
      </c>
      <c r="C28" s="34">
        <v>375</v>
      </c>
      <c r="D28" s="20">
        <v>7.8</v>
      </c>
      <c r="E28" s="20">
        <f t="shared" si="1"/>
        <v>0.29999999999999982</v>
      </c>
      <c r="F28" s="22">
        <f t="shared" si="2"/>
        <v>1.9999999999999987E-2</v>
      </c>
      <c r="G28" s="22">
        <f t="shared" si="3"/>
        <v>-7.3240819244540858E-2</v>
      </c>
      <c r="H28" s="22">
        <f t="shared" si="4"/>
        <v>1.330079336263178E-2</v>
      </c>
      <c r="I28" s="22">
        <f t="shared" si="5"/>
        <v>1.3300000597039858E-2</v>
      </c>
      <c r="J28" s="22">
        <f t="shared" si="6"/>
        <v>1.3300000597039858E-2</v>
      </c>
      <c r="K28" s="22">
        <f t="shared" si="7"/>
        <v>1.330079336263178E-2</v>
      </c>
      <c r="M28" s="16" t="s">
        <v>9</v>
      </c>
      <c r="N28" s="13">
        <v>0.41710000000000003</v>
      </c>
      <c r="P28" s="3" t="s">
        <v>31</v>
      </c>
      <c r="Q28" s="6">
        <v>1.3299999999999999E-2</v>
      </c>
      <c r="R28" s="3" t="s">
        <v>17</v>
      </c>
    </row>
    <row r="29" spans="1:18" x14ac:dyDescent="0.2">
      <c r="A29" s="19">
        <v>26</v>
      </c>
      <c r="B29" s="29">
        <f t="shared" si="0"/>
        <v>6.5</v>
      </c>
      <c r="C29" s="34">
        <v>390</v>
      </c>
      <c r="D29" s="20">
        <v>7.3</v>
      </c>
      <c r="E29" s="20">
        <f t="shared" si="1"/>
        <v>0.5</v>
      </c>
      <c r="F29" s="22">
        <f t="shared" si="2"/>
        <v>3.3333333333333333E-2</v>
      </c>
      <c r="G29" s="22">
        <f t="shared" si="3"/>
        <v>0</v>
      </c>
      <c r="H29" s="22">
        <f t="shared" si="4"/>
        <v>1.3300528908421188E-2</v>
      </c>
      <c r="I29" s="22">
        <f t="shared" si="5"/>
        <v>1.3300000298519929E-2</v>
      </c>
      <c r="J29" s="22">
        <f t="shared" si="6"/>
        <v>1.3300000298519929E-2</v>
      </c>
      <c r="K29" s="22">
        <f t="shared" si="7"/>
        <v>1.3300528908421188E-2</v>
      </c>
      <c r="M29" s="3" t="s">
        <v>10</v>
      </c>
      <c r="N29">
        <v>0.27029999999999998</v>
      </c>
      <c r="Q29">
        <f>Q28*3600</f>
        <v>47.879999999999995</v>
      </c>
      <c r="R29" s="3" t="s">
        <v>18</v>
      </c>
    </row>
    <row r="30" spans="1:18" x14ac:dyDescent="0.2">
      <c r="A30" s="19">
        <v>27</v>
      </c>
      <c r="B30" s="29">
        <f t="shared" si="0"/>
        <v>6.75</v>
      </c>
      <c r="C30" s="34">
        <v>405</v>
      </c>
      <c r="D30" s="20">
        <v>6.8</v>
      </c>
      <c r="E30" s="20">
        <f t="shared" si="1"/>
        <v>0.5</v>
      </c>
      <c r="F30" s="22">
        <f t="shared" si="2"/>
        <v>3.3333333333333333E-2</v>
      </c>
      <c r="G30" s="24">
        <f t="shared" si="3"/>
        <v>2.7031007207211164E-2</v>
      </c>
      <c r="H30" s="22">
        <f t="shared" si="4"/>
        <v>1.3300352605614124E-2</v>
      </c>
      <c r="I30" s="22">
        <f t="shared" si="5"/>
        <v>1.3300000149259963E-2</v>
      </c>
      <c r="J30" s="22">
        <f t="shared" si="6"/>
        <v>1.3300000149259963E-2</v>
      </c>
      <c r="K30" s="22">
        <f t="shared" si="7"/>
        <v>1.3300352605614124E-2</v>
      </c>
      <c r="M30" s="3" t="s">
        <v>11</v>
      </c>
      <c r="N30">
        <v>0.27029999999999998</v>
      </c>
      <c r="Q30" s="17">
        <f>Q29*24</f>
        <v>1149.1199999999999</v>
      </c>
      <c r="R30" s="3" t="s">
        <v>19</v>
      </c>
    </row>
    <row r="31" spans="1:18" x14ac:dyDescent="0.2">
      <c r="A31" s="19">
        <v>28</v>
      </c>
      <c r="B31" s="29">
        <f t="shared" si="0"/>
        <v>7</v>
      </c>
      <c r="C31" s="34">
        <v>420</v>
      </c>
      <c r="D31" s="20">
        <v>6.4</v>
      </c>
      <c r="E31" s="20">
        <f t="shared" si="1"/>
        <v>0.39999999999999947</v>
      </c>
      <c r="F31" s="22">
        <f t="shared" si="2"/>
        <v>2.666666666666663E-2</v>
      </c>
      <c r="G31" s="22">
        <v>0</v>
      </c>
      <c r="H31" s="22">
        <f t="shared" si="4"/>
        <v>1.3300235070409417E-2</v>
      </c>
      <c r="I31" s="22">
        <f t="shared" si="5"/>
        <v>1.3300000074629982E-2</v>
      </c>
      <c r="J31" s="22">
        <f t="shared" si="6"/>
        <v>1.3300000074629982E-2</v>
      </c>
      <c r="K31" s="22">
        <f t="shared" si="7"/>
        <v>1.3300235070409417E-2</v>
      </c>
      <c r="M31" s="3" t="s">
        <v>12</v>
      </c>
      <c r="N31">
        <v>0.41710000000000003</v>
      </c>
    </row>
    <row r="32" spans="1:18" ht="15" x14ac:dyDescent="0.2">
      <c r="A32" s="19">
        <v>29</v>
      </c>
      <c r="B32" s="29">
        <f t="shared" si="0"/>
        <v>7.25</v>
      </c>
      <c r="C32" s="34">
        <v>435</v>
      </c>
      <c r="D32" s="35">
        <v>6.2</v>
      </c>
      <c r="E32" s="20">
        <f t="shared" si="1"/>
        <v>0.20000000000000018</v>
      </c>
      <c r="F32" s="22">
        <f t="shared" si="2"/>
        <v>1.3333333333333345E-2</v>
      </c>
      <c r="G32" s="22">
        <v>0</v>
      </c>
      <c r="H32" s="22">
        <f t="shared" si="4"/>
        <v>1.3300156713606277E-2</v>
      </c>
      <c r="I32" s="22">
        <f t="shared" si="5"/>
        <v>1.3300000037314991E-2</v>
      </c>
      <c r="J32" s="22">
        <f t="shared" si="6"/>
        <v>1.3300000037314991E-2</v>
      </c>
      <c r="K32" s="22">
        <f t="shared" si="7"/>
        <v>1.3300156713606277E-2</v>
      </c>
      <c r="M32" s="14" t="s">
        <v>15</v>
      </c>
      <c r="N32" s="15">
        <f>MAX(N28:N30)</f>
        <v>0.41710000000000003</v>
      </c>
    </row>
    <row r="33" spans="1:11" x14ac:dyDescent="0.2">
      <c r="A33" s="19">
        <v>30</v>
      </c>
      <c r="B33" s="29">
        <f t="shared" si="0"/>
        <v>7.5</v>
      </c>
      <c r="C33" s="34">
        <v>450</v>
      </c>
      <c r="D33" s="20">
        <v>6</v>
      </c>
      <c r="E33" s="20">
        <f t="shared" si="1"/>
        <v>0.20000000000000018</v>
      </c>
      <c r="F33" s="22">
        <f t="shared" si="2"/>
        <v>1.3333333333333345E-2</v>
      </c>
      <c r="H33" s="22">
        <f t="shared" si="4"/>
        <v>1.3300104475737517E-2</v>
      </c>
      <c r="I33" s="22">
        <f t="shared" si="5"/>
        <v>1.3300000018657495E-2</v>
      </c>
      <c r="J33" s="22">
        <f t="shared" si="6"/>
        <v>1.3300000018657495E-2</v>
      </c>
      <c r="K33" s="22">
        <f t="shared" si="7"/>
        <v>1.3300104475737517E-2</v>
      </c>
    </row>
  </sheetData>
  <mergeCells count="6"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26C4-CA1F-49A3-91D2-ADA9A06ED0F1}">
  <dimension ref="A3:R55"/>
  <sheetViews>
    <sheetView topLeftCell="A7" zoomScale="85" zoomScaleNormal="85" workbookViewId="0">
      <selection activeCell="F30" sqref="F30"/>
    </sheetView>
  </sheetViews>
  <sheetFormatPr defaultRowHeight="15" x14ac:dyDescent="0.2"/>
  <cols>
    <col min="1" max="1" width="9" style="47"/>
    <col min="2" max="2" width="9.625" style="47" customWidth="1"/>
    <col min="3" max="8" width="9" style="47"/>
    <col min="9" max="9" width="8.375" style="47" customWidth="1"/>
    <col min="10" max="16384" width="9" style="47"/>
  </cols>
  <sheetData>
    <row r="3" spans="1:10" x14ac:dyDescent="0.2">
      <c r="A3" s="69" t="s">
        <v>36</v>
      </c>
      <c r="B3" s="70" t="s">
        <v>37</v>
      </c>
      <c r="C3" s="70" t="s">
        <v>38</v>
      </c>
      <c r="D3" s="70" t="s">
        <v>39</v>
      </c>
      <c r="E3" s="46" t="s">
        <v>40</v>
      </c>
      <c r="F3" s="71" t="s">
        <v>41</v>
      </c>
      <c r="G3" s="46" t="s">
        <v>42</v>
      </c>
      <c r="H3" s="46" t="s">
        <v>42</v>
      </c>
      <c r="I3" s="46" t="s">
        <v>42</v>
      </c>
      <c r="J3" s="46" t="s">
        <v>42</v>
      </c>
    </row>
    <row r="4" spans="1:10" x14ac:dyDescent="0.2">
      <c r="A4" s="69"/>
      <c r="B4" s="70"/>
      <c r="C4" s="70"/>
      <c r="D4" s="70"/>
      <c r="E4" s="48" t="s">
        <v>6</v>
      </c>
      <c r="F4" s="71"/>
      <c r="G4" s="46" t="s">
        <v>26</v>
      </c>
      <c r="H4" s="46" t="s">
        <v>27</v>
      </c>
      <c r="I4" s="49" t="s">
        <v>28</v>
      </c>
      <c r="J4" s="46" t="s">
        <v>29</v>
      </c>
    </row>
    <row r="5" spans="1:10" x14ac:dyDescent="0.25">
      <c r="A5" s="50"/>
      <c r="B5" s="50"/>
      <c r="C5" s="51">
        <v>16.899999999999999</v>
      </c>
      <c r="D5" s="50"/>
      <c r="E5" s="50"/>
      <c r="F5" s="52"/>
      <c r="G5" s="53"/>
      <c r="H5" s="53"/>
      <c r="I5" s="53"/>
      <c r="J5" s="53"/>
    </row>
    <row r="6" spans="1:10" x14ac:dyDescent="0.25">
      <c r="A6" s="54">
        <v>2</v>
      </c>
      <c r="B6" s="54">
        <v>30</v>
      </c>
      <c r="C6" s="51">
        <v>15.6</v>
      </c>
      <c r="D6" s="55">
        <f t="shared" ref="D6:D17" si="0">C5-C6</f>
        <v>1.2999999999999989</v>
      </c>
      <c r="E6" s="56">
        <f t="shared" ref="E6:E52" si="1">D6/(B6-B5)</f>
        <v>4.33333333333333E-2</v>
      </c>
      <c r="F6" s="57">
        <f>(1/(B7-B6)*LN((E6-0.02)/(E7-0.02)))</f>
        <v>2.8243262012906698E-2</v>
      </c>
      <c r="G6" s="58">
        <f t="shared" ref="G6:G52" si="2">0.02+(($E$6-0.02)*EXP(-$F$6*$B6))</f>
        <v>3.0000000000000013E-2</v>
      </c>
      <c r="H6" s="58">
        <f t="shared" ref="H6:H52" si="3">0.02+(($E$6-0.02)*EXP(-$F$10*$B6))</f>
        <v>3.1666666666666843E-2</v>
      </c>
      <c r="I6" s="58">
        <f t="shared" ref="I6:I52" si="4">0.02+(($E$6-0.02)*EXP(-$F$15*$B6))</f>
        <v>2.000000000000034E-2</v>
      </c>
      <c r="J6" s="58">
        <f t="shared" ref="J6:J52" si="5">0.02+(($E$6-0.02)*EXP(-$F$18*$B6))</f>
        <v>2.777777777777771E-2</v>
      </c>
    </row>
    <row r="7" spans="1:10" x14ac:dyDescent="0.25">
      <c r="A7" s="54">
        <v>4</v>
      </c>
      <c r="B7" s="54">
        <v>60</v>
      </c>
      <c r="C7" s="51">
        <v>14.7</v>
      </c>
      <c r="D7" s="55">
        <f t="shared" si="0"/>
        <v>0.90000000000000036</v>
      </c>
      <c r="E7" s="56">
        <f t="shared" si="1"/>
        <v>3.0000000000000013E-2</v>
      </c>
      <c r="F7" s="52">
        <f>(1/(B8-B7)*LN((E7-0.02)/(E8-0.02)))</f>
        <v>-9.5894024150593189E-3</v>
      </c>
      <c r="G7" s="58">
        <f t="shared" si="2"/>
        <v>2.4285714285714303E-2</v>
      </c>
      <c r="H7" s="58">
        <f t="shared" si="3"/>
        <v>2.5833333333333514E-2</v>
      </c>
      <c r="I7" s="58">
        <f t="shared" si="4"/>
        <v>0.02</v>
      </c>
      <c r="J7" s="58">
        <f t="shared" si="5"/>
        <v>2.2592592592592553E-2</v>
      </c>
    </row>
    <row r="8" spans="1:10" x14ac:dyDescent="0.25">
      <c r="A8" s="54">
        <v>6</v>
      </c>
      <c r="B8" s="54">
        <v>90</v>
      </c>
      <c r="C8" s="51">
        <v>13.7</v>
      </c>
      <c r="D8" s="55">
        <f t="shared" si="0"/>
        <v>1</v>
      </c>
      <c r="E8" s="56">
        <f t="shared" si="1"/>
        <v>3.3333333333333333E-2</v>
      </c>
      <c r="F8" s="52">
        <v>0</v>
      </c>
      <c r="G8" s="58">
        <f t="shared" si="2"/>
        <v>2.1836734693877563E-2</v>
      </c>
      <c r="H8" s="58">
        <f t="shared" si="3"/>
        <v>2.2916666666666804E-2</v>
      </c>
      <c r="I8" s="58">
        <f t="shared" si="4"/>
        <v>0.02</v>
      </c>
      <c r="J8" s="58">
        <f t="shared" si="5"/>
        <v>2.0864197530864177E-2</v>
      </c>
    </row>
    <row r="9" spans="1:10" x14ac:dyDescent="0.25">
      <c r="A9" s="54">
        <v>8</v>
      </c>
      <c r="B9" s="54">
        <v>120</v>
      </c>
      <c r="C9" s="51">
        <v>13.1</v>
      </c>
      <c r="D9" s="55">
        <f t="shared" si="0"/>
        <v>0.59999999999999964</v>
      </c>
      <c r="E9" s="56">
        <f t="shared" si="1"/>
        <v>1.9999999999999987E-2</v>
      </c>
      <c r="F9" s="52">
        <v>0</v>
      </c>
      <c r="G9" s="58">
        <f t="shared" si="2"/>
        <v>2.0787172011661817E-2</v>
      </c>
      <c r="H9" s="58">
        <f t="shared" si="3"/>
        <v>2.1458333333333426E-2</v>
      </c>
      <c r="I9" s="58">
        <f t="shared" si="4"/>
        <v>0.02</v>
      </c>
      <c r="J9" s="58">
        <f t="shared" si="5"/>
        <v>2.0288065843621392E-2</v>
      </c>
    </row>
    <row r="10" spans="1:10" x14ac:dyDescent="0.25">
      <c r="A10" s="54">
        <v>10</v>
      </c>
      <c r="B10" s="54">
        <v>150</v>
      </c>
      <c r="C10" s="51">
        <v>12.3</v>
      </c>
      <c r="D10" s="55">
        <f t="shared" si="0"/>
        <v>0.79999999999999893</v>
      </c>
      <c r="E10" s="56">
        <f t="shared" si="1"/>
        <v>2.666666666666663E-2</v>
      </c>
      <c r="F10" s="57">
        <f>(1/(B11-B10)*LN((E10-0.02)/(E11-0.02)))</f>
        <v>2.3104906018664308E-2</v>
      </c>
      <c r="G10" s="58">
        <f t="shared" si="2"/>
        <v>2.033735943356935E-2</v>
      </c>
      <c r="H10" s="58">
        <f t="shared" si="3"/>
        <v>2.0729166666666726E-2</v>
      </c>
      <c r="I10" s="58">
        <f t="shared" si="4"/>
        <v>0.02</v>
      </c>
      <c r="J10" s="58">
        <f t="shared" si="5"/>
        <v>2.0096021947873795E-2</v>
      </c>
    </row>
    <row r="11" spans="1:10" x14ac:dyDescent="0.25">
      <c r="A11" s="54">
        <v>12</v>
      </c>
      <c r="B11" s="54">
        <v>180</v>
      </c>
      <c r="C11" s="51">
        <v>11.6</v>
      </c>
      <c r="D11" s="55">
        <f t="shared" si="0"/>
        <v>0.70000000000000107</v>
      </c>
      <c r="E11" s="56">
        <f t="shared" si="1"/>
        <v>2.3333333333333369E-2</v>
      </c>
      <c r="F11" s="52">
        <v>0</v>
      </c>
      <c r="G11" s="58">
        <f t="shared" si="2"/>
        <v>2.0144582614386865E-2</v>
      </c>
      <c r="H11" s="58">
        <f t="shared" si="3"/>
        <v>2.036458333333337E-2</v>
      </c>
      <c r="I11" s="58">
        <f t="shared" si="4"/>
        <v>0.02</v>
      </c>
      <c r="J11" s="58">
        <f t="shared" si="5"/>
        <v>2.0032007315957931E-2</v>
      </c>
    </row>
    <row r="12" spans="1:10" x14ac:dyDescent="0.25">
      <c r="A12" s="54">
        <v>14</v>
      </c>
      <c r="B12" s="54">
        <v>210</v>
      </c>
      <c r="C12" s="51">
        <v>11</v>
      </c>
      <c r="D12" s="55">
        <f t="shared" si="0"/>
        <v>0.59999999999999964</v>
      </c>
      <c r="E12" s="56">
        <f t="shared" si="1"/>
        <v>1.9999999999999987E-2</v>
      </c>
      <c r="F12" s="52">
        <v>0</v>
      </c>
      <c r="G12" s="58">
        <f t="shared" si="2"/>
        <v>2.0061963977594372E-2</v>
      </c>
      <c r="H12" s="58">
        <f t="shared" si="3"/>
        <v>2.0182291666666689E-2</v>
      </c>
      <c r="I12" s="58">
        <f t="shared" si="4"/>
        <v>0.02</v>
      </c>
      <c r="J12" s="58">
        <f t="shared" si="5"/>
        <v>2.0010669105319311E-2</v>
      </c>
    </row>
    <row r="13" spans="1:10" x14ac:dyDescent="0.25">
      <c r="A13" s="54">
        <v>16</v>
      </c>
      <c r="B13" s="54">
        <v>240</v>
      </c>
      <c r="C13" s="51">
        <v>10.3</v>
      </c>
      <c r="D13" s="55">
        <f t="shared" si="0"/>
        <v>0.69999999999999929</v>
      </c>
      <c r="E13" s="56">
        <f t="shared" si="1"/>
        <v>2.333333333333331E-2</v>
      </c>
      <c r="F13" s="52">
        <f t="shared" ref="F13:F27" si="6">(1/(B14-B13)*LN((E13-0.02)/(E14-0.02)))</f>
        <v>-2.3104906018665189E-2</v>
      </c>
      <c r="G13" s="58">
        <f t="shared" si="2"/>
        <v>2.0026555990397588E-2</v>
      </c>
      <c r="H13" s="58">
        <f t="shared" si="3"/>
        <v>2.0091145833333345E-2</v>
      </c>
      <c r="I13" s="58">
        <f t="shared" si="4"/>
        <v>0.02</v>
      </c>
      <c r="J13" s="58">
        <f t="shared" si="5"/>
        <v>2.000355636843977E-2</v>
      </c>
    </row>
    <row r="14" spans="1:10" x14ac:dyDescent="0.25">
      <c r="A14" s="54">
        <v>18</v>
      </c>
      <c r="B14" s="54">
        <v>270</v>
      </c>
      <c r="C14" s="51">
        <v>9.5</v>
      </c>
      <c r="D14" s="55">
        <f t="shared" si="0"/>
        <v>0.80000000000000071</v>
      </c>
      <c r="E14" s="56">
        <f t="shared" si="1"/>
        <v>2.6666666666666689E-2</v>
      </c>
      <c r="F14" s="52">
        <f t="shared" si="6"/>
        <v>2.3104906018665189E-2</v>
      </c>
      <c r="G14" s="58">
        <f t="shared" si="2"/>
        <v>2.0011381138741825E-2</v>
      </c>
      <c r="H14" s="58">
        <f t="shared" si="3"/>
        <v>2.0045572916666674E-2</v>
      </c>
      <c r="I14" s="58">
        <f t="shared" si="4"/>
        <v>0.02</v>
      </c>
      <c r="J14" s="58">
        <f t="shared" si="5"/>
        <v>2.000118545614659E-2</v>
      </c>
    </row>
    <row r="15" spans="1:10" x14ac:dyDescent="0.25">
      <c r="A15" s="54">
        <v>20</v>
      </c>
      <c r="B15" s="54">
        <v>300</v>
      </c>
      <c r="C15" s="51">
        <v>8.8000000000000007</v>
      </c>
      <c r="D15" s="55">
        <f t="shared" si="0"/>
        <v>0.69999999999999929</v>
      </c>
      <c r="E15" s="56">
        <f t="shared" si="1"/>
        <v>2.333333333333331E-2</v>
      </c>
      <c r="F15" s="57">
        <f t="shared" si="6"/>
        <v>1.0619898889401787</v>
      </c>
      <c r="G15" s="58">
        <f t="shared" si="2"/>
        <v>2.0004877630889352E-2</v>
      </c>
      <c r="H15" s="58">
        <f t="shared" si="3"/>
        <v>2.0022786458333337E-2</v>
      </c>
      <c r="I15" s="58">
        <f t="shared" si="4"/>
        <v>0.02</v>
      </c>
      <c r="J15" s="58">
        <f t="shared" si="5"/>
        <v>2.0000395152048864E-2</v>
      </c>
    </row>
    <row r="16" spans="1:10" x14ac:dyDescent="0.25">
      <c r="A16" s="54">
        <v>22</v>
      </c>
      <c r="B16" s="54">
        <v>330</v>
      </c>
      <c r="C16" s="51">
        <v>8.1999999999999993</v>
      </c>
      <c r="D16" s="55">
        <f t="shared" si="0"/>
        <v>0.60000000000000142</v>
      </c>
      <c r="E16" s="56">
        <f t="shared" si="1"/>
        <v>2.0000000000000049E-2</v>
      </c>
      <c r="F16" s="52">
        <f t="shared" si="6"/>
        <v>-1.0850947949588434</v>
      </c>
      <c r="G16" s="58">
        <f t="shared" si="2"/>
        <v>2.0002090413238294E-2</v>
      </c>
      <c r="H16" s="58">
        <f t="shared" si="3"/>
        <v>2.0011393229166671E-2</v>
      </c>
      <c r="I16" s="58">
        <f t="shared" si="4"/>
        <v>0.02</v>
      </c>
      <c r="J16" s="58">
        <f t="shared" si="5"/>
        <v>2.0000131717349622E-2</v>
      </c>
    </row>
    <row r="17" spans="1:10" x14ac:dyDescent="0.25">
      <c r="A17" s="54">
        <v>24</v>
      </c>
      <c r="B17" s="54">
        <v>360</v>
      </c>
      <c r="C17" s="51">
        <v>7.4</v>
      </c>
      <c r="D17" s="55">
        <f t="shared" si="0"/>
        <v>0.79999999999999893</v>
      </c>
      <c r="E17" s="56">
        <f t="shared" si="1"/>
        <v>2.666666666666663E-2</v>
      </c>
      <c r="F17" s="52">
        <f t="shared" si="6"/>
        <v>-1.3515503603605671E-2</v>
      </c>
      <c r="G17" s="58">
        <f t="shared" si="2"/>
        <v>2.000089589138784E-2</v>
      </c>
      <c r="H17" s="58">
        <f t="shared" si="3"/>
        <v>2.0005696614583336E-2</v>
      </c>
      <c r="I17" s="58">
        <f t="shared" si="4"/>
        <v>0.02</v>
      </c>
      <c r="J17" s="58">
        <f t="shared" si="5"/>
        <v>2.0000043905783207E-2</v>
      </c>
    </row>
    <row r="18" spans="1:10" x14ac:dyDescent="0.25">
      <c r="A18" s="54">
        <v>26</v>
      </c>
      <c r="B18" s="54">
        <v>390</v>
      </c>
      <c r="C18" s="51">
        <v>17.2</v>
      </c>
      <c r="D18" s="55">
        <v>0.9</v>
      </c>
      <c r="E18" s="56">
        <f t="shared" si="1"/>
        <v>3.0000000000000002E-2</v>
      </c>
      <c r="F18" s="57">
        <f t="shared" si="6"/>
        <v>3.6620409622270561E-2</v>
      </c>
      <c r="G18" s="58">
        <f t="shared" si="2"/>
        <v>2.0000383953451932E-2</v>
      </c>
      <c r="H18" s="58">
        <f t="shared" si="3"/>
        <v>2.0002848307291668E-2</v>
      </c>
      <c r="I18" s="58">
        <f t="shared" si="4"/>
        <v>0.02</v>
      </c>
      <c r="J18" s="58">
        <f t="shared" si="5"/>
        <v>2.0000014635261069E-2</v>
      </c>
    </row>
    <row r="19" spans="1:10" x14ac:dyDescent="0.25">
      <c r="A19" s="54">
        <v>28</v>
      </c>
      <c r="B19" s="54">
        <v>420</v>
      </c>
      <c r="C19" s="51">
        <v>16.5</v>
      </c>
      <c r="D19" s="55">
        <f t="shared" ref="D19:D31" si="7">C18-C19</f>
        <v>0.69999999999999929</v>
      </c>
      <c r="E19" s="56">
        <f t="shared" si="1"/>
        <v>2.333333333333331E-2</v>
      </c>
      <c r="F19" s="52">
        <f t="shared" si="6"/>
        <v>-2.3104906018665189E-2</v>
      </c>
      <c r="G19" s="58">
        <f t="shared" si="2"/>
        <v>2.0000164551479401E-2</v>
      </c>
      <c r="H19" s="58">
        <f t="shared" si="3"/>
        <v>2.0001424153645832E-2</v>
      </c>
      <c r="I19" s="58">
        <f t="shared" si="4"/>
        <v>0.02</v>
      </c>
      <c r="J19" s="58">
        <f t="shared" si="5"/>
        <v>2.0000004878420356E-2</v>
      </c>
    </row>
    <row r="20" spans="1:10" x14ac:dyDescent="0.25">
      <c r="A20" s="54">
        <v>30</v>
      </c>
      <c r="B20" s="54">
        <v>450</v>
      </c>
      <c r="C20" s="51">
        <v>15.7</v>
      </c>
      <c r="D20" s="55">
        <f t="shared" si="7"/>
        <v>0.80000000000000071</v>
      </c>
      <c r="E20" s="56">
        <f t="shared" si="1"/>
        <v>2.6666666666666689E-2</v>
      </c>
      <c r="F20" s="52">
        <f t="shared" si="6"/>
        <v>2.3104906018665189E-2</v>
      </c>
      <c r="G20" s="58">
        <f t="shared" si="2"/>
        <v>2.00000705220626E-2</v>
      </c>
      <c r="H20" s="58">
        <f t="shared" si="3"/>
        <v>2.0000712076822916E-2</v>
      </c>
      <c r="I20" s="58">
        <f t="shared" si="4"/>
        <v>0.02</v>
      </c>
      <c r="J20" s="58">
        <f t="shared" si="5"/>
        <v>2.0000001626140119E-2</v>
      </c>
    </row>
    <row r="21" spans="1:10" x14ac:dyDescent="0.25">
      <c r="A21" s="54">
        <v>32</v>
      </c>
      <c r="B21" s="54">
        <v>480</v>
      </c>
      <c r="C21" s="51">
        <v>15</v>
      </c>
      <c r="D21" s="55">
        <f t="shared" si="7"/>
        <v>0.69999999999999929</v>
      </c>
      <c r="E21" s="56">
        <f t="shared" si="1"/>
        <v>2.333333333333331E-2</v>
      </c>
      <c r="F21" s="52">
        <f t="shared" si="6"/>
        <v>0</v>
      </c>
      <c r="G21" s="58">
        <f t="shared" si="2"/>
        <v>2.0000030223741114E-2</v>
      </c>
      <c r="H21" s="58">
        <f t="shared" si="3"/>
        <v>2.0000356038411458E-2</v>
      </c>
      <c r="I21" s="58">
        <f t="shared" si="4"/>
        <v>0.02</v>
      </c>
      <c r="J21" s="58">
        <f t="shared" si="5"/>
        <v>2.0000000542046707E-2</v>
      </c>
    </row>
    <row r="22" spans="1:10" x14ac:dyDescent="0.25">
      <c r="A22" s="54">
        <v>34</v>
      </c>
      <c r="B22" s="54">
        <v>510</v>
      </c>
      <c r="C22" s="51">
        <v>14.3</v>
      </c>
      <c r="D22" s="55">
        <f t="shared" si="7"/>
        <v>0.69999999999999929</v>
      </c>
      <c r="E22" s="56">
        <f t="shared" si="1"/>
        <v>2.333333333333331E-2</v>
      </c>
      <c r="F22" s="52">
        <f t="shared" si="6"/>
        <v>1.0619898889401787</v>
      </c>
      <c r="G22" s="58">
        <f t="shared" si="2"/>
        <v>2.0000012953031908E-2</v>
      </c>
      <c r="H22" s="58">
        <f t="shared" si="3"/>
        <v>2.0000178019205731E-2</v>
      </c>
      <c r="I22" s="58">
        <f t="shared" si="4"/>
        <v>0.02</v>
      </c>
      <c r="J22" s="58">
        <f t="shared" si="5"/>
        <v>2.0000000180682237E-2</v>
      </c>
    </row>
    <row r="23" spans="1:10" x14ac:dyDescent="0.25">
      <c r="A23" s="54">
        <v>36</v>
      </c>
      <c r="B23" s="54">
        <v>540</v>
      </c>
      <c r="C23" s="51">
        <v>13.7</v>
      </c>
      <c r="D23" s="55">
        <f t="shared" si="7"/>
        <v>0.60000000000000142</v>
      </c>
      <c r="E23" s="56">
        <f t="shared" si="1"/>
        <v>2.0000000000000049E-2</v>
      </c>
      <c r="F23" s="52">
        <f t="shared" si="6"/>
        <v>-1.0619898889401787</v>
      </c>
      <c r="G23" s="58">
        <f t="shared" si="2"/>
        <v>2.0000005551299389E-2</v>
      </c>
      <c r="H23" s="58">
        <f t="shared" si="3"/>
        <v>2.0000089009602866E-2</v>
      </c>
      <c r="I23" s="58">
        <f t="shared" si="4"/>
        <v>0.02</v>
      </c>
      <c r="J23" s="58">
        <f t="shared" si="5"/>
        <v>2.0000000060227414E-2</v>
      </c>
    </row>
    <row r="24" spans="1:10" x14ac:dyDescent="0.25">
      <c r="A24" s="54">
        <v>38</v>
      </c>
      <c r="B24" s="54">
        <v>570</v>
      </c>
      <c r="C24" s="51">
        <v>13</v>
      </c>
      <c r="D24" s="55">
        <f t="shared" si="7"/>
        <v>0.69999999999999929</v>
      </c>
      <c r="E24" s="56">
        <f t="shared" si="1"/>
        <v>2.333333333333331E-2</v>
      </c>
      <c r="F24" s="52">
        <f t="shared" si="6"/>
        <v>-2.3104906018665189E-2</v>
      </c>
      <c r="G24" s="58">
        <f t="shared" si="2"/>
        <v>2.0000002379128308E-2</v>
      </c>
      <c r="H24" s="58">
        <f t="shared" si="3"/>
        <v>2.0000044504801431E-2</v>
      </c>
      <c r="I24" s="58">
        <f t="shared" si="4"/>
        <v>0.02</v>
      </c>
      <c r="J24" s="58">
        <f t="shared" si="5"/>
        <v>2.0000000020075806E-2</v>
      </c>
    </row>
    <row r="25" spans="1:10" x14ac:dyDescent="0.25">
      <c r="A25" s="54">
        <v>40</v>
      </c>
      <c r="B25" s="54">
        <v>600</v>
      </c>
      <c r="C25" s="51">
        <v>12.2</v>
      </c>
      <c r="D25" s="55">
        <f t="shared" si="7"/>
        <v>0.80000000000000071</v>
      </c>
      <c r="E25" s="56">
        <f t="shared" si="1"/>
        <v>2.6666666666666689E-2</v>
      </c>
      <c r="F25" s="52">
        <f t="shared" si="6"/>
        <v>2.3104906018665189E-2</v>
      </c>
      <c r="G25" s="58">
        <f t="shared" si="2"/>
        <v>2.0000001019626418E-2</v>
      </c>
      <c r="H25" s="58">
        <f t="shared" si="3"/>
        <v>2.0000022252400718E-2</v>
      </c>
      <c r="I25" s="58">
        <f t="shared" si="4"/>
        <v>0.02</v>
      </c>
      <c r="J25" s="58">
        <f t="shared" si="5"/>
        <v>2.0000000006691936E-2</v>
      </c>
    </row>
    <row r="26" spans="1:10" x14ac:dyDescent="0.25">
      <c r="A26" s="54">
        <v>42</v>
      </c>
      <c r="B26" s="54">
        <v>630</v>
      </c>
      <c r="C26" s="51">
        <v>11.5</v>
      </c>
      <c r="D26" s="55">
        <f t="shared" si="7"/>
        <v>0.69999999999999929</v>
      </c>
      <c r="E26" s="56">
        <f t="shared" si="1"/>
        <v>2.333333333333331E-2</v>
      </c>
      <c r="F26" s="52">
        <f t="shared" si="6"/>
        <v>0</v>
      </c>
      <c r="G26" s="58">
        <f t="shared" si="2"/>
        <v>2.0000000436982752E-2</v>
      </c>
      <c r="H26" s="58">
        <f t="shared" si="3"/>
        <v>2.0000011126200357E-2</v>
      </c>
      <c r="I26" s="58">
        <f t="shared" si="4"/>
        <v>0.02</v>
      </c>
      <c r="J26" s="58">
        <f t="shared" si="5"/>
        <v>2.0000000002230647E-2</v>
      </c>
    </row>
    <row r="27" spans="1:10" x14ac:dyDescent="0.25">
      <c r="A27" s="59">
        <v>44</v>
      </c>
      <c r="B27" s="54">
        <v>660</v>
      </c>
      <c r="C27" s="51">
        <v>10.8</v>
      </c>
      <c r="D27" s="55">
        <f t="shared" si="7"/>
        <v>0.69999999999999929</v>
      </c>
      <c r="E27" s="56">
        <f t="shared" si="1"/>
        <v>2.333333333333331E-2</v>
      </c>
      <c r="F27" s="52">
        <f t="shared" si="6"/>
        <v>-5.8841820305133807E-16</v>
      </c>
      <c r="G27" s="58">
        <f t="shared" si="2"/>
        <v>2.0000000187278322E-2</v>
      </c>
      <c r="H27" s="58">
        <f t="shared" si="3"/>
        <v>2.0000005563100179E-2</v>
      </c>
      <c r="I27" s="58">
        <f t="shared" si="4"/>
        <v>0.02</v>
      </c>
      <c r="J27" s="58">
        <f t="shared" si="5"/>
        <v>2.0000000000743548E-2</v>
      </c>
    </row>
    <row r="28" spans="1:10" x14ac:dyDescent="0.25">
      <c r="A28" s="59">
        <v>46</v>
      </c>
      <c r="B28" s="54">
        <v>690</v>
      </c>
      <c r="C28" s="51">
        <v>10.1</v>
      </c>
      <c r="D28" s="55">
        <f t="shared" si="7"/>
        <v>0.70000000000000107</v>
      </c>
      <c r="E28" s="56">
        <f t="shared" si="1"/>
        <v>2.3333333333333369E-2</v>
      </c>
      <c r="F28" s="52">
        <v>0</v>
      </c>
      <c r="G28" s="58">
        <f t="shared" si="2"/>
        <v>2.0000000080262138E-2</v>
      </c>
      <c r="H28" s="58">
        <f t="shared" si="3"/>
        <v>2.0000002781550091E-2</v>
      </c>
      <c r="I28" s="58">
        <f t="shared" si="4"/>
        <v>0.02</v>
      </c>
      <c r="J28" s="58">
        <f t="shared" si="5"/>
        <v>2.0000000000247851E-2</v>
      </c>
    </row>
    <row r="29" spans="1:10" x14ac:dyDescent="0.25">
      <c r="A29" s="59">
        <v>48</v>
      </c>
      <c r="B29" s="54">
        <v>720</v>
      </c>
      <c r="C29" s="51">
        <v>9.5</v>
      </c>
      <c r="D29" s="55">
        <f t="shared" si="7"/>
        <v>0.59999999999999964</v>
      </c>
      <c r="E29" s="56">
        <f t="shared" si="1"/>
        <v>1.9999999999999987E-2</v>
      </c>
      <c r="F29" s="52">
        <v>0</v>
      </c>
      <c r="G29" s="58">
        <f t="shared" si="2"/>
        <v>2.0000000034398061E-2</v>
      </c>
      <c r="H29" s="58">
        <f t="shared" si="3"/>
        <v>2.0000001390775044E-2</v>
      </c>
      <c r="I29" s="58">
        <f t="shared" si="4"/>
        <v>0.02</v>
      </c>
      <c r="J29" s="58">
        <f t="shared" si="5"/>
        <v>2.0000000000082618E-2</v>
      </c>
    </row>
    <row r="30" spans="1:10" x14ac:dyDescent="0.25">
      <c r="A30" s="59">
        <v>50</v>
      </c>
      <c r="B30" s="54">
        <v>750</v>
      </c>
      <c r="C30" s="51">
        <v>8.6999999999999993</v>
      </c>
      <c r="D30" s="55">
        <f t="shared" si="7"/>
        <v>0.80000000000000071</v>
      </c>
      <c r="E30" s="56">
        <f t="shared" si="1"/>
        <v>2.6666666666666689E-2</v>
      </c>
      <c r="F30" s="52">
        <f t="shared" ref="F30:F38" si="8">(1/(B31-B30)*LN((E30-0.02)/(E31-0.02)))</f>
        <v>2.3104906018665189E-2</v>
      </c>
      <c r="G30" s="58">
        <f t="shared" si="2"/>
        <v>2.0000000014742027E-2</v>
      </c>
      <c r="H30" s="58">
        <f t="shared" si="3"/>
        <v>2.0000000695387522E-2</v>
      </c>
      <c r="I30" s="58">
        <f t="shared" si="4"/>
        <v>0.02</v>
      </c>
      <c r="J30" s="58">
        <f t="shared" si="5"/>
        <v>2.0000000000027541E-2</v>
      </c>
    </row>
    <row r="31" spans="1:10" x14ac:dyDescent="0.25">
      <c r="A31" s="59">
        <v>52</v>
      </c>
      <c r="B31" s="54">
        <v>780</v>
      </c>
      <c r="C31" s="51">
        <v>8</v>
      </c>
      <c r="D31" s="55">
        <f t="shared" si="7"/>
        <v>0.69999999999999929</v>
      </c>
      <c r="E31" s="56">
        <f t="shared" si="1"/>
        <v>2.333333333333331E-2</v>
      </c>
      <c r="F31" s="52">
        <f t="shared" si="8"/>
        <v>-2.310490601866505E-2</v>
      </c>
      <c r="G31" s="58">
        <f t="shared" si="2"/>
        <v>2.0000000006318013E-2</v>
      </c>
      <c r="H31" s="58">
        <f t="shared" si="3"/>
        <v>2.0000000347693763E-2</v>
      </c>
      <c r="I31" s="58">
        <f t="shared" si="4"/>
        <v>0.02</v>
      </c>
      <c r="J31" s="58">
        <f t="shared" si="5"/>
        <v>2.0000000000009181E-2</v>
      </c>
    </row>
    <row r="32" spans="1:10" x14ac:dyDescent="0.25">
      <c r="A32" s="59">
        <v>54</v>
      </c>
      <c r="B32" s="54">
        <v>810</v>
      </c>
      <c r="C32" s="51">
        <v>16.5</v>
      </c>
      <c r="D32" s="55">
        <v>0.79999999999999982</v>
      </c>
      <c r="E32" s="56">
        <f t="shared" si="1"/>
        <v>2.6666666666666661E-2</v>
      </c>
      <c r="F32" s="52">
        <f t="shared" si="8"/>
        <v>2.310490601866505E-2</v>
      </c>
      <c r="G32" s="58">
        <f t="shared" si="2"/>
        <v>2.000000000270772E-2</v>
      </c>
      <c r="H32" s="58">
        <f t="shared" si="3"/>
        <v>2.0000000173846882E-2</v>
      </c>
      <c r="I32" s="58">
        <f t="shared" si="4"/>
        <v>0.02</v>
      </c>
      <c r="J32" s="58">
        <f t="shared" si="5"/>
        <v>2.000000000000306E-2</v>
      </c>
    </row>
    <row r="33" spans="1:18" x14ac:dyDescent="0.25">
      <c r="A33" s="59">
        <v>56</v>
      </c>
      <c r="B33" s="54">
        <v>840</v>
      </c>
      <c r="C33" s="51">
        <v>15.8</v>
      </c>
      <c r="D33" s="55">
        <f t="shared" ref="D33:D44" si="9">C32-C33</f>
        <v>0.69999999999999929</v>
      </c>
      <c r="E33" s="56">
        <f t="shared" si="1"/>
        <v>2.333333333333331E-2</v>
      </c>
      <c r="F33" s="52">
        <f t="shared" si="8"/>
        <v>1.0619898889401787</v>
      </c>
      <c r="G33" s="58">
        <f t="shared" si="2"/>
        <v>2.0000000001160451E-2</v>
      </c>
      <c r="H33" s="58">
        <f t="shared" si="3"/>
        <v>2.0000000086923441E-2</v>
      </c>
      <c r="I33" s="58">
        <f t="shared" si="4"/>
        <v>0.02</v>
      </c>
      <c r="J33" s="58">
        <f t="shared" si="5"/>
        <v>2.000000000000102E-2</v>
      </c>
    </row>
    <row r="34" spans="1:18" x14ac:dyDescent="0.25">
      <c r="A34" s="59">
        <v>58</v>
      </c>
      <c r="B34" s="54">
        <v>870</v>
      </c>
      <c r="C34" s="51">
        <v>15.2</v>
      </c>
      <c r="D34" s="55">
        <f t="shared" si="9"/>
        <v>0.60000000000000142</v>
      </c>
      <c r="E34" s="56">
        <f t="shared" si="1"/>
        <v>2.0000000000000049E-2</v>
      </c>
      <c r="F34" s="52">
        <f t="shared" si="8"/>
        <v>-1.0850947949588434</v>
      </c>
      <c r="G34" s="58">
        <f t="shared" si="2"/>
        <v>2.0000000000497335E-2</v>
      </c>
      <c r="H34" s="58">
        <f t="shared" si="3"/>
        <v>2.0000000043461721E-2</v>
      </c>
      <c r="I34" s="58">
        <f t="shared" si="4"/>
        <v>0.02</v>
      </c>
      <c r="J34" s="58">
        <f t="shared" si="5"/>
        <v>2.000000000000034E-2</v>
      </c>
    </row>
    <row r="35" spans="1:18" x14ac:dyDescent="0.25">
      <c r="A35" s="59">
        <v>60</v>
      </c>
      <c r="B35" s="54">
        <v>900</v>
      </c>
      <c r="C35" s="51">
        <v>14.4</v>
      </c>
      <c r="D35" s="55">
        <f t="shared" si="9"/>
        <v>0.79999999999999893</v>
      </c>
      <c r="E35" s="56">
        <f t="shared" si="1"/>
        <v>2.666666666666663E-2</v>
      </c>
      <c r="F35" s="52">
        <f t="shared" si="8"/>
        <v>2.3104906018664308E-2</v>
      </c>
      <c r="G35" s="58">
        <f t="shared" si="2"/>
        <v>2.0000000000213146E-2</v>
      </c>
      <c r="H35" s="58">
        <f t="shared" si="3"/>
        <v>2.0000000021730861E-2</v>
      </c>
      <c r="I35" s="58">
        <f t="shared" si="4"/>
        <v>0.02</v>
      </c>
      <c r="J35" s="58">
        <f t="shared" si="5"/>
        <v>2.0000000000000115E-2</v>
      </c>
    </row>
    <row r="36" spans="1:18" x14ac:dyDescent="0.25">
      <c r="A36" s="59">
        <v>62</v>
      </c>
      <c r="B36" s="54">
        <v>930</v>
      </c>
      <c r="C36" s="51">
        <v>13.7</v>
      </c>
      <c r="D36" s="55">
        <f t="shared" si="9"/>
        <v>0.70000000000000107</v>
      </c>
      <c r="E36" s="56">
        <f t="shared" si="1"/>
        <v>2.3333333333333369E-2</v>
      </c>
      <c r="F36" s="52">
        <f t="shared" si="8"/>
        <v>5.921189464667449E-16</v>
      </c>
      <c r="G36" s="58">
        <f t="shared" si="2"/>
        <v>2.0000000000091347E-2</v>
      </c>
      <c r="H36" s="58">
        <f t="shared" si="3"/>
        <v>2.000000001086543E-2</v>
      </c>
      <c r="I36" s="58">
        <f t="shared" si="4"/>
        <v>0.02</v>
      </c>
      <c r="J36" s="58">
        <f t="shared" si="5"/>
        <v>2.0000000000000039E-2</v>
      </c>
    </row>
    <row r="37" spans="1:18" x14ac:dyDescent="0.25">
      <c r="A37" s="59">
        <v>64</v>
      </c>
      <c r="B37" s="54">
        <v>960</v>
      </c>
      <c r="C37" s="51">
        <v>13</v>
      </c>
      <c r="D37" s="55">
        <f t="shared" si="9"/>
        <v>0.69999999999999929</v>
      </c>
      <c r="E37" s="56">
        <f t="shared" si="1"/>
        <v>2.333333333333331E-2</v>
      </c>
      <c r="F37" s="52">
        <f t="shared" si="8"/>
        <v>0</v>
      </c>
      <c r="G37" s="58">
        <f t="shared" si="2"/>
        <v>2.000000000003915E-2</v>
      </c>
      <c r="H37" s="58">
        <f t="shared" si="3"/>
        <v>2.0000000005432714E-2</v>
      </c>
      <c r="I37" s="58">
        <f t="shared" si="4"/>
        <v>0.02</v>
      </c>
      <c r="J37" s="58">
        <f t="shared" si="5"/>
        <v>2.0000000000000014E-2</v>
      </c>
    </row>
    <row r="38" spans="1:18" x14ac:dyDescent="0.25">
      <c r="A38" s="59">
        <v>66</v>
      </c>
      <c r="B38" s="54">
        <v>990</v>
      </c>
      <c r="C38" s="51">
        <v>12.3</v>
      </c>
      <c r="D38" s="55">
        <f t="shared" si="9"/>
        <v>0.69999999999999929</v>
      </c>
      <c r="E38" s="56">
        <f t="shared" si="1"/>
        <v>2.333333333333331E-2</v>
      </c>
      <c r="F38" s="52">
        <f t="shared" si="8"/>
        <v>-5.8841820305133807E-16</v>
      </c>
      <c r="G38" s="58">
        <f t="shared" si="2"/>
        <v>2.0000000000016779E-2</v>
      </c>
      <c r="H38" s="58">
        <f t="shared" si="3"/>
        <v>2.0000000002716359E-2</v>
      </c>
      <c r="I38" s="58">
        <f t="shared" si="4"/>
        <v>0.02</v>
      </c>
      <c r="J38" s="58">
        <f t="shared" si="5"/>
        <v>2.0000000000000004E-2</v>
      </c>
    </row>
    <row r="39" spans="1:18" x14ac:dyDescent="0.25">
      <c r="A39" s="59">
        <v>68</v>
      </c>
      <c r="B39" s="54">
        <v>1020</v>
      </c>
      <c r="C39" s="51">
        <v>11.6</v>
      </c>
      <c r="D39" s="55">
        <f t="shared" si="9"/>
        <v>0.70000000000000107</v>
      </c>
      <c r="E39" s="56">
        <f t="shared" si="1"/>
        <v>2.3333333333333369E-2</v>
      </c>
      <c r="F39" s="52">
        <v>0</v>
      </c>
      <c r="G39" s="58">
        <f t="shared" si="2"/>
        <v>2.0000000000007193E-2</v>
      </c>
      <c r="H39" s="58">
        <f t="shared" si="3"/>
        <v>2.0000000001358178E-2</v>
      </c>
      <c r="I39" s="58">
        <f t="shared" si="4"/>
        <v>0.02</v>
      </c>
      <c r="J39" s="58">
        <f t="shared" si="5"/>
        <v>0.02</v>
      </c>
    </row>
    <row r="40" spans="1:18" x14ac:dyDescent="0.25">
      <c r="A40" s="59">
        <v>70</v>
      </c>
      <c r="B40" s="54">
        <v>1050</v>
      </c>
      <c r="C40" s="51">
        <v>11</v>
      </c>
      <c r="D40" s="55">
        <f t="shared" si="9"/>
        <v>0.59999999999999964</v>
      </c>
      <c r="E40" s="56">
        <f t="shared" si="1"/>
        <v>1.9999999999999987E-2</v>
      </c>
      <c r="F40" s="52">
        <v>0</v>
      </c>
      <c r="G40" s="58">
        <f t="shared" si="2"/>
        <v>2.0000000000003081E-2</v>
      </c>
      <c r="H40" s="58">
        <f t="shared" si="3"/>
        <v>2.0000000000679089E-2</v>
      </c>
      <c r="I40" s="58">
        <f t="shared" si="4"/>
        <v>0.02</v>
      </c>
      <c r="J40" s="58">
        <f t="shared" si="5"/>
        <v>0.02</v>
      </c>
    </row>
    <row r="41" spans="1:18" x14ac:dyDescent="0.25">
      <c r="A41" s="59">
        <v>72</v>
      </c>
      <c r="B41" s="54">
        <v>1080</v>
      </c>
      <c r="C41" s="51">
        <v>10.3</v>
      </c>
      <c r="D41" s="55">
        <f t="shared" si="9"/>
        <v>0.69999999999999929</v>
      </c>
      <c r="E41" s="56">
        <f t="shared" si="1"/>
        <v>2.333333333333331E-2</v>
      </c>
      <c r="F41" s="52">
        <f t="shared" ref="F41:F46" si="10">(1/(B42-B41)*LN((E41-0.02)/(E42-0.02)))</f>
        <v>1.0619898889401787</v>
      </c>
      <c r="G41" s="58">
        <f t="shared" si="2"/>
        <v>2.0000000000001322E-2</v>
      </c>
      <c r="H41" s="58">
        <f t="shared" si="3"/>
        <v>2.0000000000339545E-2</v>
      </c>
      <c r="I41" s="58">
        <f t="shared" si="4"/>
        <v>0.02</v>
      </c>
      <c r="J41" s="58">
        <f t="shared" si="5"/>
        <v>0.02</v>
      </c>
    </row>
    <row r="42" spans="1:18" x14ac:dyDescent="0.25">
      <c r="A42" s="59">
        <v>74</v>
      </c>
      <c r="B42" s="54">
        <v>1110</v>
      </c>
      <c r="C42" s="51">
        <v>9.6999999999999993</v>
      </c>
      <c r="D42" s="55">
        <f t="shared" si="9"/>
        <v>0.60000000000000142</v>
      </c>
      <c r="E42" s="56">
        <f t="shared" si="1"/>
        <v>2.0000000000000049E-2</v>
      </c>
      <c r="F42" s="52">
        <f t="shared" si="10"/>
        <v>-1.0619898889401787</v>
      </c>
      <c r="G42" s="58">
        <f t="shared" si="2"/>
        <v>2.0000000000000566E-2</v>
      </c>
      <c r="H42" s="58">
        <f t="shared" si="3"/>
        <v>2.0000000000169774E-2</v>
      </c>
      <c r="I42" s="58">
        <f t="shared" si="4"/>
        <v>0.02</v>
      </c>
      <c r="J42" s="58">
        <f t="shared" si="5"/>
        <v>0.02</v>
      </c>
      <c r="O42" s="47" t="s">
        <v>27</v>
      </c>
    </row>
    <row r="43" spans="1:18" x14ac:dyDescent="0.25">
      <c r="A43" s="59">
        <v>76</v>
      </c>
      <c r="B43" s="54">
        <v>1140</v>
      </c>
      <c r="C43" s="51">
        <v>9</v>
      </c>
      <c r="D43" s="55">
        <f t="shared" si="9"/>
        <v>0.69999999999999929</v>
      </c>
      <c r="E43" s="56">
        <f t="shared" si="1"/>
        <v>2.333333333333331E-2</v>
      </c>
      <c r="F43" s="52">
        <f t="shared" si="10"/>
        <v>0</v>
      </c>
      <c r="G43" s="58">
        <f t="shared" si="2"/>
        <v>2.0000000000000243E-2</v>
      </c>
      <c r="H43" s="58">
        <f t="shared" si="3"/>
        <v>2.0000000000084887E-2</v>
      </c>
      <c r="I43" s="58">
        <f t="shared" si="4"/>
        <v>0.02</v>
      </c>
      <c r="J43" s="58">
        <f t="shared" si="5"/>
        <v>0.02</v>
      </c>
      <c r="O43" s="59">
        <v>0.02</v>
      </c>
      <c r="P43" s="59" t="s">
        <v>43</v>
      </c>
      <c r="Q43" s="59">
        <f>O43*3600</f>
        <v>72</v>
      </c>
      <c r="R43" s="59" t="s">
        <v>18</v>
      </c>
    </row>
    <row r="44" spans="1:18" x14ac:dyDescent="0.25">
      <c r="A44" s="59">
        <v>78</v>
      </c>
      <c r="B44" s="54">
        <v>1170</v>
      </c>
      <c r="C44" s="51">
        <v>8.3000000000000007</v>
      </c>
      <c r="D44" s="55">
        <f t="shared" si="9"/>
        <v>0.69999999999999929</v>
      </c>
      <c r="E44" s="56">
        <f t="shared" si="1"/>
        <v>2.333333333333331E-2</v>
      </c>
      <c r="F44" s="52">
        <f t="shared" si="10"/>
        <v>1.0619898889401787</v>
      </c>
      <c r="G44" s="58">
        <f t="shared" si="2"/>
        <v>2.0000000000000104E-2</v>
      </c>
      <c r="H44" s="58">
        <f t="shared" si="3"/>
        <v>2.0000000000042442E-2</v>
      </c>
      <c r="I44" s="58">
        <f t="shared" si="4"/>
        <v>0.02</v>
      </c>
      <c r="J44" s="58">
        <f t="shared" si="5"/>
        <v>0.02</v>
      </c>
    </row>
    <row r="45" spans="1:18" x14ac:dyDescent="0.25">
      <c r="A45" s="59">
        <v>80</v>
      </c>
      <c r="B45" s="54">
        <v>1200</v>
      </c>
      <c r="C45" s="51">
        <v>15.7</v>
      </c>
      <c r="D45" s="55">
        <v>0.60000000000000142</v>
      </c>
      <c r="E45" s="56">
        <f t="shared" si="1"/>
        <v>2.0000000000000049E-2</v>
      </c>
      <c r="F45" s="52">
        <f t="shared" si="10"/>
        <v>-1.0619898889401787</v>
      </c>
      <c r="G45" s="58">
        <f t="shared" si="2"/>
        <v>2.0000000000000046E-2</v>
      </c>
      <c r="H45" s="58">
        <f t="shared" si="3"/>
        <v>2.0000000000021223E-2</v>
      </c>
      <c r="I45" s="58">
        <f t="shared" si="4"/>
        <v>0.02</v>
      </c>
      <c r="J45" s="58">
        <f t="shared" si="5"/>
        <v>0.02</v>
      </c>
    </row>
    <row r="46" spans="1:18" x14ac:dyDescent="0.25">
      <c r="A46" s="59">
        <v>82</v>
      </c>
      <c r="B46" s="54">
        <v>1230</v>
      </c>
      <c r="C46" s="51">
        <v>15</v>
      </c>
      <c r="D46" s="55">
        <f t="shared" ref="D46:D52" si="11">C45-C46</f>
        <v>0.69999999999999929</v>
      </c>
      <c r="E46" s="56">
        <f t="shared" si="1"/>
        <v>2.333333333333331E-2</v>
      </c>
      <c r="F46" s="52">
        <f t="shared" si="10"/>
        <v>-2.3104906018665189E-2</v>
      </c>
      <c r="G46" s="58">
        <f t="shared" si="2"/>
        <v>2.0000000000000021E-2</v>
      </c>
      <c r="H46" s="58">
        <f t="shared" si="3"/>
        <v>2.000000000001061E-2</v>
      </c>
      <c r="I46" s="58">
        <f t="shared" si="4"/>
        <v>0.02</v>
      </c>
      <c r="J46" s="58">
        <f t="shared" si="5"/>
        <v>0.02</v>
      </c>
    </row>
    <row r="47" spans="1:18" x14ac:dyDescent="0.25">
      <c r="A47" s="59">
        <v>84</v>
      </c>
      <c r="B47" s="54">
        <v>1260</v>
      </c>
      <c r="C47" s="51">
        <v>14.2</v>
      </c>
      <c r="D47" s="55">
        <f t="shared" si="11"/>
        <v>0.80000000000000071</v>
      </c>
      <c r="E47" s="56">
        <f t="shared" si="1"/>
        <v>2.6666666666666689E-2</v>
      </c>
      <c r="F47" s="52">
        <v>0</v>
      </c>
      <c r="G47" s="58">
        <f t="shared" si="2"/>
        <v>2.0000000000000007E-2</v>
      </c>
      <c r="H47" s="58">
        <f t="shared" si="3"/>
        <v>2.0000000000005305E-2</v>
      </c>
      <c r="I47" s="58">
        <f t="shared" si="4"/>
        <v>0.02</v>
      </c>
      <c r="J47" s="58">
        <f t="shared" si="5"/>
        <v>0.02</v>
      </c>
    </row>
    <row r="48" spans="1:18" x14ac:dyDescent="0.25">
      <c r="A48" s="59">
        <v>86</v>
      </c>
      <c r="B48" s="54">
        <v>1290</v>
      </c>
      <c r="C48" s="51">
        <v>13.6</v>
      </c>
      <c r="D48" s="55">
        <f t="shared" si="11"/>
        <v>0.59999999999999964</v>
      </c>
      <c r="E48" s="56">
        <f t="shared" si="1"/>
        <v>1.9999999999999987E-2</v>
      </c>
      <c r="F48" s="52">
        <f>(1/(B49-B48)*LN((E48-0.02)/(E49-0.02)))</f>
        <v>0</v>
      </c>
      <c r="G48" s="58">
        <f t="shared" si="2"/>
        <v>2.0000000000000004E-2</v>
      </c>
      <c r="H48" s="58">
        <f t="shared" si="3"/>
        <v>2.0000000000002655E-2</v>
      </c>
      <c r="I48" s="58">
        <f t="shared" si="4"/>
        <v>0.02</v>
      </c>
      <c r="J48" s="58">
        <f t="shared" si="5"/>
        <v>0.02</v>
      </c>
    </row>
    <row r="49" spans="1:10" x14ac:dyDescent="0.25">
      <c r="A49" s="59">
        <v>88</v>
      </c>
      <c r="B49" s="54">
        <v>1320</v>
      </c>
      <c r="C49" s="51">
        <v>13</v>
      </c>
      <c r="D49" s="55">
        <f t="shared" si="11"/>
        <v>0.59999999999999964</v>
      </c>
      <c r="E49" s="56">
        <f t="shared" si="1"/>
        <v>1.9999999999999987E-2</v>
      </c>
      <c r="F49" s="52">
        <f>(1/(B50-B49)*LN((E49-0.02)/(E50-0.02)))</f>
        <v>0</v>
      </c>
      <c r="G49" s="58">
        <f t="shared" si="2"/>
        <v>0.02</v>
      </c>
      <c r="H49" s="58">
        <f t="shared" si="3"/>
        <v>2.0000000000001326E-2</v>
      </c>
      <c r="I49" s="58">
        <f t="shared" si="4"/>
        <v>0.02</v>
      </c>
      <c r="J49" s="58">
        <f t="shared" si="5"/>
        <v>0.02</v>
      </c>
    </row>
    <row r="50" spans="1:10" x14ac:dyDescent="0.25">
      <c r="A50" s="59">
        <v>90</v>
      </c>
      <c r="B50" s="54">
        <v>1350</v>
      </c>
      <c r="C50" s="51">
        <v>12.4</v>
      </c>
      <c r="D50" s="55">
        <f t="shared" si="11"/>
        <v>0.59999999999999964</v>
      </c>
      <c r="E50" s="56">
        <f t="shared" si="1"/>
        <v>1.9999999999999987E-2</v>
      </c>
      <c r="F50" s="52">
        <f>(1/(B51-B50)*LN((E50-0.02)/(E51-0.02)))</f>
        <v>0</v>
      </c>
      <c r="G50" s="58">
        <f t="shared" si="2"/>
        <v>0.02</v>
      </c>
      <c r="H50" s="58">
        <f t="shared" si="3"/>
        <v>2.0000000000000663E-2</v>
      </c>
      <c r="I50" s="58">
        <f t="shared" si="4"/>
        <v>0.02</v>
      </c>
      <c r="J50" s="58">
        <f t="shared" si="5"/>
        <v>0.02</v>
      </c>
    </row>
    <row r="51" spans="1:10" x14ac:dyDescent="0.25">
      <c r="A51" s="59">
        <v>92</v>
      </c>
      <c r="B51" s="54">
        <v>1380</v>
      </c>
      <c r="C51" s="51">
        <v>11.8</v>
      </c>
      <c r="D51" s="55">
        <f t="shared" si="11"/>
        <v>0.59999999999999964</v>
      </c>
      <c r="E51" s="56">
        <f t="shared" si="1"/>
        <v>1.9999999999999987E-2</v>
      </c>
      <c r="F51" s="52">
        <v>0</v>
      </c>
      <c r="G51" s="58">
        <f t="shared" si="2"/>
        <v>0.02</v>
      </c>
      <c r="H51" s="58">
        <f t="shared" si="3"/>
        <v>2.0000000000000333E-2</v>
      </c>
      <c r="I51" s="58">
        <f t="shared" si="4"/>
        <v>0.02</v>
      </c>
      <c r="J51" s="58">
        <f t="shared" si="5"/>
        <v>0.02</v>
      </c>
    </row>
    <row r="52" spans="1:10" x14ac:dyDescent="0.25">
      <c r="A52" s="59">
        <v>94</v>
      </c>
      <c r="B52" s="54">
        <v>1410</v>
      </c>
      <c r="C52" s="51">
        <v>11.2</v>
      </c>
      <c r="D52" s="55">
        <f t="shared" si="11"/>
        <v>0.60000000000000142</v>
      </c>
      <c r="E52" s="56">
        <f t="shared" si="1"/>
        <v>2.0000000000000049E-2</v>
      </c>
      <c r="F52" s="52">
        <v>0</v>
      </c>
      <c r="G52" s="58">
        <f t="shared" si="2"/>
        <v>0.02</v>
      </c>
      <c r="H52" s="58">
        <f t="shared" si="3"/>
        <v>2.0000000000000167E-2</v>
      </c>
      <c r="I52" s="58">
        <f t="shared" si="4"/>
        <v>0.02</v>
      </c>
      <c r="J52" s="58">
        <f t="shared" si="5"/>
        <v>0.02</v>
      </c>
    </row>
    <row r="53" spans="1:10" x14ac:dyDescent="0.25">
      <c r="A53" s="60"/>
      <c r="B53" s="61"/>
      <c r="C53" s="60"/>
      <c r="D53" s="62"/>
      <c r="E53" s="63"/>
      <c r="F53" s="60"/>
      <c r="G53" s="60"/>
      <c r="H53" s="60"/>
      <c r="I53" s="60"/>
    </row>
    <row r="54" spans="1:10" x14ac:dyDescent="0.25">
      <c r="A54" s="60"/>
      <c r="B54" s="61"/>
      <c r="C54" s="60"/>
      <c r="D54" s="62"/>
      <c r="E54" s="63"/>
      <c r="F54" s="60"/>
      <c r="G54" s="60"/>
      <c r="H54" s="60"/>
      <c r="I54" s="60"/>
    </row>
    <row r="55" spans="1:10" x14ac:dyDescent="0.25">
      <c r="A55" s="60"/>
      <c r="B55" s="61"/>
      <c r="C55" s="60"/>
      <c r="D55" s="62"/>
      <c r="E55" s="63"/>
      <c r="F55" s="60"/>
      <c r="G55" s="60"/>
      <c r="H55" s="60"/>
      <c r="I55" s="60"/>
    </row>
  </sheetData>
  <mergeCells count="5">
    <mergeCell ref="A3:A4"/>
    <mergeCell ref="B3:B4"/>
    <mergeCell ref="C3:C4"/>
    <mergeCell ref="D3:D4"/>
    <mergeCell ref="F3:F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3B655-2BFD-4DC8-B6A3-E5A6E8031CAA}">
  <dimension ref="A1:AH133"/>
  <sheetViews>
    <sheetView topLeftCell="A22" zoomScaleNormal="100" workbookViewId="0">
      <selection activeCell="E33" sqref="E33"/>
    </sheetView>
  </sheetViews>
  <sheetFormatPr defaultRowHeight="14.25" x14ac:dyDescent="0.2"/>
  <cols>
    <col min="4" max="5" width="9" style="2"/>
    <col min="8" max="8" width="10" bestFit="1" customWidth="1"/>
  </cols>
  <sheetData>
    <row r="1" spans="1:34" x14ac:dyDescent="0.2">
      <c r="A1" s="67"/>
      <c r="B1" s="67" t="s">
        <v>2</v>
      </c>
      <c r="C1" s="67" t="s">
        <v>3</v>
      </c>
      <c r="D1" s="72" t="s">
        <v>0</v>
      </c>
      <c r="E1" s="73" t="s">
        <v>1</v>
      </c>
      <c r="F1" s="27" t="s">
        <v>5</v>
      </c>
      <c r="G1" s="67" t="s">
        <v>7</v>
      </c>
      <c r="H1" s="28" t="s">
        <v>20</v>
      </c>
      <c r="I1" s="28" t="s">
        <v>20</v>
      </c>
      <c r="J1" s="28" t="s">
        <v>20</v>
      </c>
      <c r="K1" s="28" t="s">
        <v>20</v>
      </c>
      <c r="L1" s="28" t="s">
        <v>20</v>
      </c>
    </row>
    <row r="2" spans="1:34" x14ac:dyDescent="0.2">
      <c r="A2" s="67"/>
      <c r="B2" s="67"/>
      <c r="C2" s="67"/>
      <c r="D2" s="72"/>
      <c r="E2" s="73"/>
      <c r="F2" s="28" t="s">
        <v>6</v>
      </c>
      <c r="G2" s="67"/>
      <c r="H2" s="28" t="s">
        <v>9</v>
      </c>
      <c r="I2" s="28" t="s">
        <v>10</v>
      </c>
      <c r="J2" s="28" t="s">
        <v>11</v>
      </c>
      <c r="K2" s="28" t="s">
        <v>12</v>
      </c>
      <c r="L2" s="28" t="s">
        <v>13</v>
      </c>
    </row>
    <row r="3" spans="1:34" x14ac:dyDescent="0.2">
      <c r="A3" s="19"/>
      <c r="B3" s="29"/>
      <c r="C3" s="19"/>
      <c r="D3" s="20">
        <v>16.899999999999999</v>
      </c>
      <c r="E3" s="29"/>
      <c r="F3" s="30"/>
      <c r="G3" s="23"/>
      <c r="H3" s="18"/>
      <c r="I3" s="18"/>
      <c r="J3" s="18"/>
      <c r="K3" s="18"/>
      <c r="L3" s="18"/>
    </row>
    <row r="4" spans="1:34" x14ac:dyDescent="0.2">
      <c r="A4" s="19">
        <v>1</v>
      </c>
      <c r="B4" s="29">
        <f t="shared" ref="B4:B28" si="0">(C4/60)</f>
        <v>0.5</v>
      </c>
      <c r="C4" s="19">
        <v>30</v>
      </c>
      <c r="D4" s="20">
        <v>15.9</v>
      </c>
      <c r="E4" s="20">
        <f>(D3-D4)</f>
        <v>0.99999999999999822</v>
      </c>
      <c r="F4" s="24">
        <f>E4/(C4-C3)</f>
        <v>3.3333333333333277E-2</v>
      </c>
      <c r="G4" s="24">
        <f>(1/(C5-C4))*LN((F4-$F$28)/(F5-$F$28))</f>
        <v>2.3104906018664814E-2</v>
      </c>
      <c r="H4" s="22">
        <f>0.0133+(($F$4-0.0133)*EXP(-$G$4*$C4))</f>
        <v>2.3316666666666645E-2</v>
      </c>
      <c r="I4" s="22">
        <f>0.0133+(($F$4-0.0133)*EXP(-$G$5*$C4))</f>
        <v>2.8324999999999972E-2</v>
      </c>
      <c r="J4" s="22">
        <f>0.0133+(($F$4-0.0133)*EXP(-$G$9*$C4))</f>
        <v>2.3316666666666527E-2</v>
      </c>
      <c r="K4" s="22">
        <f>0.0133+(($F$4-0.0133)*EXP(-$G$15*$C4))</f>
        <v>2.6655555555555537E-2</v>
      </c>
      <c r="L4" s="22">
        <f>0.0133+(($F$4-0.0133)*EXP(-$G$25*$C4))</f>
        <v>2.3316666666666659E-2</v>
      </c>
      <c r="AB4" s="6">
        <v>4.2700520833333325E-2</v>
      </c>
      <c r="AD4" t="e">
        <f>MODE(AB4:AB28)</f>
        <v>#N/A</v>
      </c>
      <c r="AF4" s="6">
        <v>5.5537037037037038E-2</v>
      </c>
      <c r="AH4" t="e">
        <f>MODE(AF4:AF28)</f>
        <v>#N/A</v>
      </c>
    </row>
    <row r="5" spans="1:34" x14ac:dyDescent="0.2">
      <c r="A5" s="19">
        <v>2</v>
      </c>
      <c r="B5" s="29">
        <f t="shared" si="0"/>
        <v>1</v>
      </c>
      <c r="C5" s="19">
        <v>60</v>
      </c>
      <c r="D5" s="20">
        <v>15.3</v>
      </c>
      <c r="E5" s="20">
        <f t="shared" ref="E5:E28" si="1">(D4-D5)</f>
        <v>0.59999999999999964</v>
      </c>
      <c r="F5" s="24">
        <f t="shared" ref="F5:F27" si="2">E5/(C5-C4)</f>
        <v>1.9999999999999987E-2</v>
      </c>
      <c r="G5" s="24">
        <f>(1/(C6-C5))*LN((F5-$F$28)/(F6-$F$28))</f>
        <v>9.5894024150593345E-3</v>
      </c>
      <c r="H5" s="22">
        <f t="shared" ref="H5:H28" si="3">0.0133+(($F$4-0.0133)*EXP(-$G$4*$C5))</f>
        <v>1.8308333333333329E-2</v>
      </c>
      <c r="I5" s="22">
        <f t="shared" ref="I5:I28" si="4">0.0133+(($F$4-0.0133)*EXP(-$G$5*$C5))</f>
        <v>2.4568749999999986E-2</v>
      </c>
      <c r="J5" s="22">
        <f t="shared" ref="J5:J28" si="5">0.0133+(($F$4-0.0133)*EXP(-$G$9*$C5))</f>
        <v>1.8308333333333204E-2</v>
      </c>
      <c r="K5" s="22">
        <f t="shared" ref="K5:K28" si="6">0.0133+(($F$4-0.0133)*EXP(-$G$15*$C5))</f>
        <v>2.2203703703703705E-2</v>
      </c>
      <c r="L5" s="22">
        <f t="shared" ref="L5:L28" si="7">0.0133+(($F$4-0.0133)*EXP(-$G$25*$C5))</f>
        <v>1.8308333333333343E-2</v>
      </c>
      <c r="AB5" s="6">
        <v>4.6525455729166665E-2</v>
      </c>
      <c r="AF5" s="6">
        <v>6.1458024691358019E-2</v>
      </c>
    </row>
    <row r="6" spans="1:34" x14ac:dyDescent="0.2">
      <c r="A6" s="19">
        <v>3</v>
      </c>
      <c r="B6" s="29">
        <f t="shared" si="0"/>
        <v>1.5</v>
      </c>
      <c r="C6" s="19">
        <v>90</v>
      </c>
      <c r="D6" s="20">
        <v>14.8</v>
      </c>
      <c r="E6" s="20">
        <f t="shared" si="1"/>
        <v>0.5</v>
      </c>
      <c r="F6" s="24">
        <f t="shared" si="2"/>
        <v>1.6666666666666666E-2</v>
      </c>
      <c r="G6" s="22">
        <f t="shared" ref="G6:G25" si="8">(1/(C7-C6))*LN((F6-$F$28)/(F7-$F$28))</f>
        <v>0</v>
      </c>
      <c r="H6" s="22">
        <f t="shared" si="3"/>
        <v>1.5804166666666668E-2</v>
      </c>
      <c r="I6" s="22">
        <f>0.0133+(($F$4-0.0133)*EXP(-$G$5*$C6))</f>
        <v>2.1751562499999998E-2</v>
      </c>
      <c r="J6" s="22">
        <f t="shared" si="5"/>
        <v>1.5804166666666574E-2</v>
      </c>
      <c r="K6" s="22">
        <f t="shared" si="6"/>
        <v>1.923580246913581E-2</v>
      </c>
      <c r="L6" s="22">
        <f t="shared" si="7"/>
        <v>1.5804166666666675E-2</v>
      </c>
      <c r="AB6" s="6">
        <v>4.9872273763020829E-2</v>
      </c>
      <c r="AF6" s="6">
        <v>6.5405349794238676E-2</v>
      </c>
      <c r="AH6" t="e">
        <f>MODE(AF4:AF28)</f>
        <v>#N/A</v>
      </c>
    </row>
    <row r="7" spans="1:34" x14ac:dyDescent="0.2">
      <c r="A7" s="19">
        <v>4</v>
      </c>
      <c r="B7" s="29">
        <f t="shared" si="0"/>
        <v>2</v>
      </c>
      <c r="C7" s="19">
        <v>120</v>
      </c>
      <c r="D7" s="20">
        <v>14.3</v>
      </c>
      <c r="E7" s="20">
        <f t="shared" si="1"/>
        <v>0.5</v>
      </c>
      <c r="F7" s="24">
        <f t="shared" si="2"/>
        <v>1.6666666666666666E-2</v>
      </c>
      <c r="G7" s="22">
        <f t="shared" si="8"/>
        <v>0</v>
      </c>
      <c r="H7" s="22">
        <f t="shared" si="3"/>
        <v>1.4552083333333334E-2</v>
      </c>
      <c r="I7" s="22">
        <f t="shared" si="4"/>
        <v>1.9638671875000006E-2</v>
      </c>
      <c r="J7" s="22">
        <f t="shared" si="5"/>
        <v>1.4552083333333273E-2</v>
      </c>
      <c r="K7" s="22">
        <f t="shared" si="6"/>
        <v>1.7257201646090545E-2</v>
      </c>
      <c r="L7" s="22">
        <f t="shared" si="7"/>
        <v>1.455208333333334E-2</v>
      </c>
      <c r="AB7" s="6">
        <v>5.2800739542643221E-2</v>
      </c>
      <c r="AF7" s="6">
        <v>6.8036899862825795E-2</v>
      </c>
    </row>
    <row r="8" spans="1:34" x14ac:dyDescent="0.2">
      <c r="A8" s="19">
        <v>5</v>
      </c>
      <c r="B8" s="29">
        <f t="shared" si="0"/>
        <v>2.5</v>
      </c>
      <c r="C8" s="19">
        <v>150</v>
      </c>
      <c r="D8" s="20">
        <v>13.8</v>
      </c>
      <c r="E8" s="20">
        <f t="shared" si="1"/>
        <v>0.5</v>
      </c>
      <c r="F8" s="24">
        <f t="shared" si="2"/>
        <v>1.6666666666666666E-2</v>
      </c>
      <c r="G8" s="22">
        <f t="shared" si="8"/>
        <v>-9.5894024150594923E-3</v>
      </c>
      <c r="H8" s="22">
        <f t="shared" si="3"/>
        <v>1.3926041666666666E-2</v>
      </c>
      <c r="I8" s="22">
        <f t="shared" si="4"/>
        <v>1.8054003906250008E-2</v>
      </c>
      <c r="J8" s="22">
        <f t="shared" si="5"/>
        <v>1.3926041666666628E-2</v>
      </c>
      <c r="K8" s="22">
        <f t="shared" si="6"/>
        <v>1.5938134430727034E-2</v>
      </c>
      <c r="L8" s="22">
        <f t="shared" si="7"/>
        <v>1.3926041666666672E-2</v>
      </c>
      <c r="AB8" s="6">
        <v>5.5363147099812819E-2</v>
      </c>
      <c r="AF8" s="6">
        <v>6.9791266575217198E-2</v>
      </c>
    </row>
    <row r="9" spans="1:34" x14ac:dyDescent="0.2">
      <c r="A9" s="19">
        <v>6</v>
      </c>
      <c r="B9" s="29">
        <f t="shared" si="0"/>
        <v>3</v>
      </c>
      <c r="C9" s="19">
        <v>180</v>
      </c>
      <c r="D9" s="20">
        <v>13.2</v>
      </c>
      <c r="E9" s="20">
        <f t="shared" si="1"/>
        <v>0.60000000000000142</v>
      </c>
      <c r="F9" s="24">
        <f t="shared" si="2"/>
        <v>2.0000000000000049E-2</v>
      </c>
      <c r="G9" s="24">
        <f>(1/(C10-C9))*LN((F9-$F$28)/(F10-$F$28))</f>
        <v>2.310490601866522E-2</v>
      </c>
      <c r="H9" s="22">
        <f t="shared" si="3"/>
        <v>1.3613020833333333E-2</v>
      </c>
      <c r="I9" s="22">
        <f t="shared" si="4"/>
        <v>1.6865502929687508E-2</v>
      </c>
      <c r="J9" s="22">
        <f t="shared" si="5"/>
        <v>1.361302083333331E-2</v>
      </c>
      <c r="K9" s="22">
        <f t="shared" si="6"/>
        <v>1.5058756287151358E-2</v>
      </c>
      <c r="L9" s="22">
        <f t="shared" si="7"/>
        <v>1.3613020833333336E-2</v>
      </c>
      <c r="AB9" s="6">
        <v>5.760525371233622E-2</v>
      </c>
      <c r="AF9" s="6">
        <v>7.0960844383478133E-2</v>
      </c>
    </row>
    <row r="10" spans="1:34" x14ac:dyDescent="0.2">
      <c r="A10" s="19">
        <v>7</v>
      </c>
      <c r="B10" s="29">
        <f t="shared" si="0"/>
        <v>3.5</v>
      </c>
      <c r="C10" s="19">
        <v>210</v>
      </c>
      <c r="D10" s="20">
        <v>12.8</v>
      </c>
      <c r="E10" s="20">
        <f t="shared" si="1"/>
        <v>0.39999999999999858</v>
      </c>
      <c r="F10" s="24">
        <f t="shared" si="2"/>
        <v>1.3333333333333286E-2</v>
      </c>
      <c r="G10" s="22">
        <f t="shared" si="8"/>
        <v>-2.9605947323337639E-16</v>
      </c>
      <c r="H10" s="22">
        <f t="shared" si="3"/>
        <v>1.3456510416666666E-2</v>
      </c>
      <c r="I10" s="22">
        <f t="shared" si="4"/>
        <v>1.5974127197265632E-2</v>
      </c>
      <c r="J10" s="22">
        <f t="shared" si="5"/>
        <v>1.3456510416666654E-2</v>
      </c>
      <c r="K10" s="22">
        <f t="shared" si="6"/>
        <v>1.4472504191434241E-2</v>
      </c>
      <c r="L10" s="22">
        <f t="shared" si="7"/>
        <v>1.3456510416666668E-2</v>
      </c>
      <c r="AB10" s="6">
        <v>5.956709699829419E-2</v>
      </c>
      <c r="AF10" s="6">
        <v>7.1740562922318757E-2</v>
      </c>
    </row>
    <row r="11" spans="1:34" x14ac:dyDescent="0.2">
      <c r="A11" s="19">
        <v>8</v>
      </c>
      <c r="B11" s="29">
        <f t="shared" si="0"/>
        <v>4</v>
      </c>
      <c r="C11" s="19">
        <v>240</v>
      </c>
      <c r="D11" s="20">
        <v>12.4</v>
      </c>
      <c r="E11" s="20">
        <f t="shared" si="1"/>
        <v>0.40000000000000036</v>
      </c>
      <c r="F11" s="24">
        <f t="shared" si="2"/>
        <v>1.3333333333333345E-2</v>
      </c>
      <c r="G11" s="22">
        <f t="shared" si="8"/>
        <v>0</v>
      </c>
      <c r="H11" s="22">
        <f t="shared" si="3"/>
        <v>1.3378255208333334E-2</v>
      </c>
      <c r="I11" s="22">
        <f t="shared" si="4"/>
        <v>1.5305595397949227E-2</v>
      </c>
      <c r="J11" s="22">
        <f t="shared" si="5"/>
        <v>1.3378255208333325E-2</v>
      </c>
      <c r="K11" s="22">
        <f t="shared" si="6"/>
        <v>1.408166946095616E-2</v>
      </c>
      <c r="L11" s="22">
        <f t="shared" si="7"/>
        <v>1.3378255208333334E-2</v>
      </c>
      <c r="AB11" s="6">
        <v>6.1283709873507418E-2</v>
      </c>
      <c r="AF11" s="6">
        <v>7.2260375281545844E-2</v>
      </c>
    </row>
    <row r="12" spans="1:34" x14ac:dyDescent="0.2">
      <c r="A12" s="19">
        <v>9</v>
      </c>
      <c r="B12" s="29">
        <f t="shared" si="0"/>
        <v>4.5</v>
      </c>
      <c r="C12" s="19">
        <v>270</v>
      </c>
      <c r="D12" s="20">
        <v>12</v>
      </c>
      <c r="E12" s="20">
        <f t="shared" si="1"/>
        <v>0.40000000000000036</v>
      </c>
      <c r="F12" s="24">
        <f t="shared" si="2"/>
        <v>1.3333333333333345E-2</v>
      </c>
      <c r="G12" s="22">
        <f t="shared" si="8"/>
        <v>0</v>
      </c>
      <c r="H12" s="22">
        <f t="shared" si="3"/>
        <v>1.3339127604166666E-2</v>
      </c>
      <c r="I12" s="22">
        <f t="shared" si="4"/>
        <v>1.480419654846192E-2</v>
      </c>
      <c r="J12" s="22">
        <f t="shared" si="5"/>
        <v>1.3339127604166662E-2</v>
      </c>
      <c r="K12" s="22">
        <f t="shared" si="6"/>
        <v>1.3821112973970774E-2</v>
      </c>
      <c r="L12" s="22">
        <f t="shared" si="7"/>
        <v>1.3339127604166667E-2</v>
      </c>
      <c r="AB12" s="6">
        <v>6.278574613931899E-2</v>
      </c>
      <c r="AF12" s="6">
        <v>7.2606916854363893E-2</v>
      </c>
    </row>
    <row r="13" spans="1:34" x14ac:dyDescent="0.2">
      <c r="A13" s="19">
        <v>10</v>
      </c>
      <c r="B13" s="29">
        <f t="shared" si="0"/>
        <v>5</v>
      </c>
      <c r="C13" s="19">
        <v>300</v>
      </c>
      <c r="D13" s="20">
        <v>11.6</v>
      </c>
      <c r="E13" s="20">
        <f t="shared" si="1"/>
        <v>0.40000000000000036</v>
      </c>
      <c r="F13" s="24">
        <f t="shared" si="2"/>
        <v>1.3333333333333345E-2</v>
      </c>
      <c r="G13" s="22">
        <f t="shared" si="8"/>
        <v>-1.3515503603605436E-2</v>
      </c>
      <c r="H13" s="22">
        <f t="shared" si="3"/>
        <v>1.3319563802083333E-2</v>
      </c>
      <c r="I13" s="22">
        <f t="shared" si="4"/>
        <v>1.4428147411346442E-2</v>
      </c>
      <c r="J13" s="22">
        <f t="shared" si="5"/>
        <v>1.331956380208333E-2</v>
      </c>
      <c r="K13" s="22">
        <f t="shared" si="6"/>
        <v>1.3647408649313849E-2</v>
      </c>
      <c r="L13" s="22">
        <f t="shared" si="7"/>
        <v>1.3319563802083333E-2</v>
      </c>
      <c r="AB13" s="6">
        <v>6.4100027871904122E-2</v>
      </c>
      <c r="AF13" s="6">
        <v>7.283794456957593E-2</v>
      </c>
    </row>
    <row r="14" spans="1:34" x14ac:dyDescent="0.2">
      <c r="A14" s="19">
        <v>11</v>
      </c>
      <c r="B14" s="29">
        <f t="shared" si="0"/>
        <v>5.5</v>
      </c>
      <c r="C14" s="19">
        <v>330</v>
      </c>
      <c r="D14" s="20">
        <v>11.1</v>
      </c>
      <c r="E14" s="20">
        <f t="shared" si="1"/>
        <v>0.5</v>
      </c>
      <c r="F14" s="24">
        <f t="shared" si="2"/>
        <v>1.6666666666666666E-2</v>
      </c>
      <c r="G14" s="22">
        <f t="shared" si="8"/>
        <v>0</v>
      </c>
      <c r="H14" s="22">
        <f t="shared" si="3"/>
        <v>1.3309781901041666E-2</v>
      </c>
      <c r="I14" s="22">
        <f t="shared" si="4"/>
        <v>1.4146110558509832E-2</v>
      </c>
      <c r="J14" s="22">
        <f t="shared" si="5"/>
        <v>1.3309781901041665E-2</v>
      </c>
      <c r="K14" s="22">
        <f t="shared" si="6"/>
        <v>1.3531605766209234E-2</v>
      </c>
      <c r="L14" s="22">
        <f t="shared" si="7"/>
        <v>1.3309781901041666E-2</v>
      </c>
      <c r="AB14" s="6">
        <v>6.5250024387916106E-2</v>
      </c>
      <c r="AF14" s="6">
        <v>7.2991963046383959E-2</v>
      </c>
    </row>
    <row r="15" spans="1:34" x14ac:dyDescent="0.2">
      <c r="A15" s="19">
        <v>12</v>
      </c>
      <c r="B15" s="29">
        <f t="shared" si="0"/>
        <v>6</v>
      </c>
      <c r="C15" s="19">
        <v>360</v>
      </c>
      <c r="D15" s="20">
        <v>10.6</v>
      </c>
      <c r="E15" s="20">
        <f t="shared" si="1"/>
        <v>0.5</v>
      </c>
      <c r="F15" s="24">
        <f t="shared" si="2"/>
        <v>1.6666666666666666E-2</v>
      </c>
      <c r="G15" s="24">
        <f t="shared" si="8"/>
        <v>1.3515503603605435E-2</v>
      </c>
      <c r="H15" s="22">
        <f t="shared" si="3"/>
        <v>1.3304890950520832E-2</v>
      </c>
      <c r="I15" s="22">
        <f t="shared" si="4"/>
        <v>1.3934582918882374E-2</v>
      </c>
      <c r="J15" s="22">
        <f t="shared" si="5"/>
        <v>1.3304890950520832E-2</v>
      </c>
      <c r="K15" s="22">
        <f t="shared" si="6"/>
        <v>1.3454403844139489E-2</v>
      </c>
      <c r="L15" s="22">
        <f t="shared" si="7"/>
        <v>1.3304890950520832E-2</v>
      </c>
      <c r="AB15" s="6">
        <v>6.625627133942659E-2</v>
      </c>
      <c r="AF15" s="6">
        <v>7.3094642030922641E-2</v>
      </c>
    </row>
    <row r="16" spans="1:34" x14ac:dyDescent="0.2">
      <c r="A16" s="19">
        <v>13</v>
      </c>
      <c r="B16" s="29">
        <f t="shared" si="0"/>
        <v>6.5</v>
      </c>
      <c r="C16" s="19">
        <v>390</v>
      </c>
      <c r="D16" s="20">
        <v>10.199999999999999</v>
      </c>
      <c r="E16" s="20">
        <f t="shared" si="1"/>
        <v>0.40000000000000036</v>
      </c>
      <c r="F16" s="24">
        <f t="shared" si="2"/>
        <v>1.3333333333333345E-2</v>
      </c>
      <c r="G16" s="22">
        <f t="shared" si="8"/>
        <v>2.9605947323337378E-16</v>
      </c>
      <c r="H16" s="22">
        <f t="shared" si="3"/>
        <v>1.3302445475260416E-2</v>
      </c>
      <c r="I16" s="22">
        <f t="shared" si="4"/>
        <v>1.377593718916178E-2</v>
      </c>
      <c r="J16" s="22">
        <f t="shared" si="5"/>
        <v>1.3302445475260416E-2</v>
      </c>
      <c r="K16" s="22">
        <f t="shared" si="6"/>
        <v>1.3402935896092993E-2</v>
      </c>
      <c r="L16" s="22">
        <f t="shared" si="7"/>
        <v>1.3302445475260416E-2</v>
      </c>
      <c r="AB16" s="6">
        <v>6.7136737421998272E-2</v>
      </c>
      <c r="AF16" s="6">
        <v>7.3163094687281757E-2</v>
      </c>
    </row>
    <row r="17" spans="1:32" x14ac:dyDescent="0.2">
      <c r="A17" s="19">
        <v>14</v>
      </c>
      <c r="B17" s="29">
        <f t="shared" si="0"/>
        <v>7</v>
      </c>
      <c r="C17" s="19">
        <v>420</v>
      </c>
      <c r="D17" s="20">
        <v>9.8000000000000007</v>
      </c>
      <c r="E17" s="20">
        <f t="shared" si="1"/>
        <v>0.39999999999999858</v>
      </c>
      <c r="F17" s="24">
        <f t="shared" si="2"/>
        <v>1.3333333333333286E-2</v>
      </c>
      <c r="G17" s="22">
        <f t="shared" si="8"/>
        <v>-2.9605947323337639E-16</v>
      </c>
      <c r="H17" s="22">
        <f t="shared" si="3"/>
        <v>1.3301222737630208E-2</v>
      </c>
      <c r="I17" s="22">
        <f t="shared" si="4"/>
        <v>1.3656952891871335E-2</v>
      </c>
      <c r="J17" s="22">
        <f t="shared" si="5"/>
        <v>1.3301222737630207E-2</v>
      </c>
      <c r="K17" s="22">
        <f t="shared" si="6"/>
        <v>1.3368623930728662E-2</v>
      </c>
      <c r="L17" s="22">
        <f t="shared" si="7"/>
        <v>1.3301222737630208E-2</v>
      </c>
      <c r="AB17" s="6">
        <v>6.7907145244248485E-2</v>
      </c>
      <c r="AF17" s="6">
        <v>7.3208729791521168E-2</v>
      </c>
    </row>
    <row r="18" spans="1:32" x14ac:dyDescent="0.2">
      <c r="A18" s="19">
        <v>15</v>
      </c>
      <c r="B18" s="29">
        <f t="shared" si="0"/>
        <v>7.5</v>
      </c>
      <c r="C18" s="19">
        <v>450</v>
      </c>
      <c r="D18" s="20">
        <v>9.4</v>
      </c>
      <c r="E18" s="20">
        <f t="shared" si="1"/>
        <v>0.40000000000000036</v>
      </c>
      <c r="F18" s="24">
        <f t="shared" si="2"/>
        <v>1.3333333333333345E-2</v>
      </c>
      <c r="G18" s="22">
        <f t="shared" si="8"/>
        <v>0</v>
      </c>
      <c r="H18" s="22">
        <f t="shared" si="3"/>
        <v>1.3300611368815104E-2</v>
      </c>
      <c r="I18" s="22">
        <f t="shared" si="4"/>
        <v>1.3567714668903502E-2</v>
      </c>
      <c r="J18" s="22">
        <f t="shared" si="5"/>
        <v>1.3300611368815104E-2</v>
      </c>
      <c r="K18" s="22">
        <f t="shared" si="6"/>
        <v>1.3345749287152441E-2</v>
      </c>
      <c r="L18" s="22">
        <f t="shared" si="7"/>
        <v>1.3300611368815104E-2</v>
      </c>
      <c r="AB18" s="6">
        <v>6.8581252088717418E-2</v>
      </c>
      <c r="AF18" s="6">
        <v>7.3239153194347456E-2</v>
      </c>
    </row>
    <row r="19" spans="1:32" x14ac:dyDescent="0.2">
      <c r="A19" s="19">
        <v>16</v>
      </c>
      <c r="B19" s="29">
        <f t="shared" si="0"/>
        <v>8</v>
      </c>
      <c r="C19" s="19">
        <v>480</v>
      </c>
      <c r="D19" s="20">
        <v>9</v>
      </c>
      <c r="E19" s="20">
        <f t="shared" si="1"/>
        <v>0.40000000000000036</v>
      </c>
      <c r="F19" s="24">
        <f t="shared" si="2"/>
        <v>1.3333333333333345E-2</v>
      </c>
      <c r="G19" s="22">
        <f t="shared" si="8"/>
        <v>0</v>
      </c>
      <c r="H19" s="22">
        <f t="shared" si="3"/>
        <v>1.3300305684407552E-2</v>
      </c>
      <c r="I19" s="22">
        <f t="shared" si="4"/>
        <v>1.3500786001677626E-2</v>
      </c>
      <c r="J19" s="22">
        <f t="shared" si="5"/>
        <v>1.3300305684407552E-2</v>
      </c>
      <c r="K19" s="22">
        <f t="shared" si="6"/>
        <v>1.3330499524768294E-2</v>
      </c>
      <c r="L19" s="22">
        <f t="shared" si="7"/>
        <v>1.3300305684407552E-2</v>
      </c>
      <c r="AB19" s="6">
        <v>6.9171095577627739E-2</v>
      </c>
      <c r="AF19" s="6">
        <v>7.3259435462898301E-2</v>
      </c>
    </row>
    <row r="20" spans="1:32" x14ac:dyDescent="0.2">
      <c r="A20" s="19">
        <v>17</v>
      </c>
      <c r="B20" s="29">
        <f t="shared" si="0"/>
        <v>8.5</v>
      </c>
      <c r="C20" s="19">
        <v>510</v>
      </c>
      <c r="D20" s="20">
        <v>8.6</v>
      </c>
      <c r="E20" s="20">
        <f t="shared" si="1"/>
        <v>0.40000000000000036</v>
      </c>
      <c r="F20" s="24">
        <f t="shared" si="2"/>
        <v>1.3333333333333345E-2</v>
      </c>
      <c r="G20" s="22">
        <f t="shared" si="8"/>
        <v>0</v>
      </c>
      <c r="H20" s="22">
        <f t="shared" si="3"/>
        <v>1.3300152842203775E-2</v>
      </c>
      <c r="I20" s="22">
        <f t="shared" si="4"/>
        <v>1.345058950125822E-2</v>
      </c>
      <c r="J20" s="22">
        <f t="shared" si="5"/>
        <v>1.3300152842203775E-2</v>
      </c>
      <c r="K20" s="22">
        <f t="shared" si="6"/>
        <v>1.3320333016512196E-2</v>
      </c>
      <c r="L20" s="22">
        <f t="shared" si="7"/>
        <v>1.3300152842203775E-2</v>
      </c>
      <c r="AB20" s="6">
        <v>6.9687208630424283E-2</v>
      </c>
      <c r="AF20" s="6">
        <v>7.3272956975265535E-2</v>
      </c>
    </row>
    <row r="21" spans="1:32" x14ac:dyDescent="0.2">
      <c r="A21" s="19">
        <v>18</v>
      </c>
      <c r="B21" s="29">
        <f t="shared" si="0"/>
        <v>9</v>
      </c>
      <c r="C21" s="19">
        <v>540</v>
      </c>
      <c r="D21" s="20">
        <v>8.1999999999999993</v>
      </c>
      <c r="E21" s="20">
        <f t="shared" si="1"/>
        <v>0.40000000000000036</v>
      </c>
      <c r="F21" s="24">
        <f t="shared" si="2"/>
        <v>1.3333333333333345E-2</v>
      </c>
      <c r="G21" s="22">
        <f>(1/(C22-C21))*LN((F21-$F$28)/(F22-$F$28))</f>
        <v>1.4802973661668721E-16</v>
      </c>
      <c r="H21" s="22">
        <f t="shared" si="3"/>
        <v>1.3300076421101887E-2</v>
      </c>
      <c r="I21" s="22">
        <f t="shared" si="4"/>
        <v>1.3412942125943664E-2</v>
      </c>
      <c r="J21" s="22">
        <f t="shared" si="5"/>
        <v>1.3300076421101887E-2</v>
      </c>
      <c r="K21" s="22">
        <f t="shared" si="6"/>
        <v>1.3313555344341463E-2</v>
      </c>
      <c r="L21" s="22">
        <f t="shared" si="7"/>
        <v>1.3300076421101887E-2</v>
      </c>
      <c r="AB21" s="6">
        <v>7.0138807551621246E-2</v>
      </c>
      <c r="AF21" s="6">
        <v>7.3281971316843691E-2</v>
      </c>
    </row>
    <row r="22" spans="1:32" x14ac:dyDescent="0.2">
      <c r="A22" s="19">
        <v>19</v>
      </c>
      <c r="B22" s="29">
        <f t="shared" si="0"/>
        <v>9.5</v>
      </c>
      <c r="C22" s="19">
        <v>570</v>
      </c>
      <c r="D22" s="20">
        <v>7.8</v>
      </c>
      <c r="E22" s="20">
        <f t="shared" si="1"/>
        <v>0.39999999999999947</v>
      </c>
      <c r="F22" s="24">
        <f t="shared" si="2"/>
        <v>1.3333333333333315E-2</v>
      </c>
      <c r="G22" s="22">
        <f>(1/(C23-C22))*LN((F22-$F$28)/(F23-$F$28))</f>
        <v>0</v>
      </c>
      <c r="H22" s="22">
        <f t="shared" si="3"/>
        <v>1.3300038210550943E-2</v>
      </c>
      <c r="I22" s="22">
        <f t="shared" si="4"/>
        <v>1.3384706594457748E-2</v>
      </c>
      <c r="J22" s="22">
        <f t="shared" si="5"/>
        <v>1.3300038210550943E-2</v>
      </c>
      <c r="K22" s="22">
        <f t="shared" si="6"/>
        <v>1.3309036896227642E-2</v>
      </c>
      <c r="L22" s="22">
        <f t="shared" si="7"/>
        <v>1.3300038210550943E-2</v>
      </c>
      <c r="AB22" s="6">
        <v>7.0533956607668591E-2</v>
      </c>
      <c r="AF22" s="6">
        <v>7.32879808778958E-2</v>
      </c>
    </row>
    <row r="23" spans="1:32" x14ac:dyDescent="0.2">
      <c r="A23" s="19">
        <v>20</v>
      </c>
      <c r="B23" s="29">
        <f t="shared" si="0"/>
        <v>10</v>
      </c>
      <c r="C23" s="19">
        <v>600</v>
      </c>
      <c r="D23" s="20">
        <v>7.4</v>
      </c>
      <c r="E23" s="20">
        <f t="shared" si="1"/>
        <v>0.39999999999999947</v>
      </c>
      <c r="F23" s="24">
        <f t="shared" si="2"/>
        <v>1.3333333333333315E-2</v>
      </c>
      <c r="G23" s="22">
        <f t="shared" si="8"/>
        <v>-1.4802973661668785E-16</v>
      </c>
      <c r="H23" s="22">
        <f t="shared" si="3"/>
        <v>1.3300019105275472E-2</v>
      </c>
      <c r="I23" s="22">
        <f t="shared" si="4"/>
        <v>1.3363529945843311E-2</v>
      </c>
      <c r="J23" s="22">
        <f t="shared" si="5"/>
        <v>1.3300019105275472E-2</v>
      </c>
      <c r="K23" s="22">
        <f t="shared" si="6"/>
        <v>1.3306024597485094E-2</v>
      </c>
      <c r="L23" s="22">
        <f t="shared" si="7"/>
        <v>1.3300019105275472E-2</v>
      </c>
      <c r="AB23" s="6">
        <v>7.0879712031710021E-2</v>
      </c>
      <c r="AF23" s="6">
        <v>7.3291987251930535E-2</v>
      </c>
    </row>
    <row r="24" spans="1:32" x14ac:dyDescent="0.2">
      <c r="A24" s="19">
        <v>21</v>
      </c>
      <c r="B24" s="29">
        <f t="shared" si="0"/>
        <v>10.5</v>
      </c>
      <c r="C24" s="19">
        <v>630</v>
      </c>
      <c r="D24" s="20">
        <v>7</v>
      </c>
      <c r="E24" s="20">
        <f t="shared" si="1"/>
        <v>0.40000000000000036</v>
      </c>
      <c r="F24" s="24">
        <f t="shared" si="2"/>
        <v>1.3333333333333345E-2</v>
      </c>
      <c r="G24" s="22">
        <f>(1/(C25-C24))*LN((F24-$F$28)/(F25-$F$28))</f>
        <v>-2.3104906018664769E-2</v>
      </c>
      <c r="H24" s="22">
        <f t="shared" si="3"/>
        <v>1.3300009552637736E-2</v>
      </c>
      <c r="I24" s="22">
        <f t="shared" si="4"/>
        <v>1.3347647459382484E-2</v>
      </c>
      <c r="J24" s="22">
        <f t="shared" si="5"/>
        <v>1.3300009552637736E-2</v>
      </c>
      <c r="K24" s="22">
        <f t="shared" si="6"/>
        <v>1.3304016398323397E-2</v>
      </c>
      <c r="L24" s="22">
        <f t="shared" si="7"/>
        <v>1.3300009552637736E-2</v>
      </c>
      <c r="AB24" s="6">
        <v>7.1182248027746267E-2</v>
      </c>
      <c r="AF24" s="6">
        <v>7.3294658167953691E-2</v>
      </c>
    </row>
    <row r="25" spans="1:32" x14ac:dyDescent="0.2">
      <c r="A25" s="19">
        <v>22</v>
      </c>
      <c r="B25" s="29">
        <f t="shared" si="0"/>
        <v>11</v>
      </c>
      <c r="C25" s="19">
        <v>660</v>
      </c>
      <c r="D25" s="20">
        <v>6.4</v>
      </c>
      <c r="E25" s="20">
        <f t="shared" si="1"/>
        <v>0.59999999999999964</v>
      </c>
      <c r="F25" s="24">
        <f t="shared" si="2"/>
        <v>1.9999999999999987E-2</v>
      </c>
      <c r="G25" s="24">
        <f t="shared" si="8"/>
        <v>2.3104906018664769E-2</v>
      </c>
      <c r="H25" s="22">
        <f t="shared" si="3"/>
        <v>1.3300004776318868E-2</v>
      </c>
      <c r="I25" s="22">
        <f t="shared" si="4"/>
        <v>1.3335735594536862E-2</v>
      </c>
      <c r="J25" s="22">
        <f t="shared" si="5"/>
        <v>1.3300004776318868E-2</v>
      </c>
      <c r="K25" s="22">
        <f t="shared" si="6"/>
        <v>1.3302677598882264E-2</v>
      </c>
      <c r="L25" s="22">
        <f t="shared" si="7"/>
        <v>1.3300004776318868E-2</v>
      </c>
      <c r="AB25" s="6">
        <v>7.1446967024277983E-2</v>
      </c>
      <c r="AF25" s="6">
        <v>7.32964387786358E-2</v>
      </c>
    </row>
    <row r="26" spans="1:32" x14ac:dyDescent="0.2">
      <c r="A26" s="19">
        <v>23</v>
      </c>
      <c r="B26" s="29">
        <f t="shared" si="0"/>
        <v>11.5</v>
      </c>
      <c r="C26" s="19">
        <v>690</v>
      </c>
      <c r="D26" s="20">
        <v>6</v>
      </c>
      <c r="E26" s="20">
        <f t="shared" si="1"/>
        <v>0.40000000000000036</v>
      </c>
      <c r="F26" s="24">
        <f t="shared" si="2"/>
        <v>1.3333333333333345E-2</v>
      </c>
      <c r="G26" s="22">
        <v>0</v>
      </c>
      <c r="H26" s="22">
        <f t="shared" si="3"/>
        <v>1.3300002388159433E-2</v>
      </c>
      <c r="I26" s="22">
        <f t="shared" si="4"/>
        <v>1.3326801695902647E-2</v>
      </c>
      <c r="J26" s="22">
        <f t="shared" si="5"/>
        <v>1.3300002388159433E-2</v>
      </c>
      <c r="K26" s="22">
        <f t="shared" si="6"/>
        <v>1.330178506592151E-2</v>
      </c>
      <c r="L26" s="22">
        <f t="shared" si="7"/>
        <v>1.3300002388159433E-2</v>
      </c>
      <c r="AB26" s="6">
        <v>7.1678596146243237E-2</v>
      </c>
      <c r="AF26" s="6">
        <v>7.3297625852423859E-2</v>
      </c>
    </row>
    <row r="27" spans="1:32" x14ac:dyDescent="0.2">
      <c r="A27" s="19">
        <v>24</v>
      </c>
      <c r="B27" s="29">
        <f t="shared" si="0"/>
        <v>12</v>
      </c>
      <c r="C27" s="19">
        <v>720</v>
      </c>
      <c r="D27" s="20">
        <v>5.8</v>
      </c>
      <c r="E27" s="20">
        <f t="shared" si="1"/>
        <v>0.20000000000000018</v>
      </c>
      <c r="F27" s="24">
        <f t="shared" si="2"/>
        <v>6.6666666666666723E-3</v>
      </c>
      <c r="G27" s="22">
        <v>0</v>
      </c>
      <c r="H27" s="22">
        <f t="shared" si="3"/>
        <v>1.3300001194079716E-2</v>
      </c>
      <c r="I27" s="22">
        <f t="shared" si="4"/>
        <v>1.3320101271926985E-2</v>
      </c>
      <c r="J27" s="22">
        <f t="shared" si="5"/>
        <v>1.3300001194079716E-2</v>
      </c>
      <c r="K27" s="22">
        <f t="shared" si="6"/>
        <v>1.3301190043947673E-2</v>
      </c>
      <c r="L27" s="22">
        <f t="shared" si="7"/>
        <v>1.3300001194079716E-2</v>
      </c>
      <c r="AB27" s="6">
        <v>7.1881271627962831E-2</v>
      </c>
      <c r="AF27" s="6">
        <v>7.3298417234949245E-2</v>
      </c>
    </row>
    <row r="28" spans="1:32" x14ac:dyDescent="0.2">
      <c r="A28" s="19">
        <v>25</v>
      </c>
      <c r="B28" s="29">
        <f t="shared" si="0"/>
        <v>12.5</v>
      </c>
      <c r="C28" s="19">
        <v>750</v>
      </c>
      <c r="D28" s="20">
        <v>5.6</v>
      </c>
      <c r="E28" s="20">
        <f t="shared" si="1"/>
        <v>0.20000000000000018</v>
      </c>
      <c r="F28" s="24">
        <f>E28/(C28-C27)</f>
        <v>6.6666666666666723E-3</v>
      </c>
      <c r="G28" s="23"/>
      <c r="H28" s="22">
        <f t="shared" si="3"/>
        <v>1.3300000597039858E-2</v>
      </c>
      <c r="I28" s="22">
        <f t="shared" si="4"/>
        <v>1.3315075953945238E-2</v>
      </c>
      <c r="J28" s="22">
        <f t="shared" si="5"/>
        <v>1.3300000597039858E-2</v>
      </c>
      <c r="K28" s="22">
        <f t="shared" si="6"/>
        <v>1.3300793362631782E-2</v>
      </c>
      <c r="L28" s="22">
        <f t="shared" si="7"/>
        <v>1.3300000597039858E-2</v>
      </c>
      <c r="AB28" s="6">
        <v>7.2058612674467476E-2</v>
      </c>
      <c r="AF28" s="6">
        <v>7.3298944823299503E-2</v>
      </c>
    </row>
    <row r="30" spans="1:32" x14ac:dyDescent="0.2">
      <c r="A30" s="3" t="s">
        <v>14</v>
      </c>
      <c r="B30" s="1"/>
      <c r="D30"/>
      <c r="E30"/>
    </row>
    <row r="31" spans="1:32" x14ac:dyDescent="0.2">
      <c r="A31" s="3" t="s">
        <v>9</v>
      </c>
      <c r="B31" s="6">
        <v>0.31730000000000003</v>
      </c>
      <c r="D31" s="3" t="s">
        <v>24</v>
      </c>
      <c r="E31" s="6">
        <v>1.34E-2</v>
      </c>
      <c r="F31" s="3" t="s">
        <v>17</v>
      </c>
    </row>
    <row r="32" spans="1:32" x14ac:dyDescent="0.2">
      <c r="A32" s="16" t="s">
        <v>10</v>
      </c>
      <c r="B32" s="13">
        <v>0.60699999999999998</v>
      </c>
      <c r="D32"/>
      <c r="E32">
        <f>E31*3600</f>
        <v>48.24</v>
      </c>
      <c r="F32" s="3" t="s">
        <v>18</v>
      </c>
    </row>
    <row r="33" spans="1:6" x14ac:dyDescent="0.2">
      <c r="A33" s="3" t="s">
        <v>11</v>
      </c>
      <c r="B33" s="6">
        <v>0.31730000000000003</v>
      </c>
      <c r="D33"/>
      <c r="E33" s="17">
        <f>E32*24</f>
        <v>1157.76</v>
      </c>
      <c r="F33" s="3" t="s">
        <v>19</v>
      </c>
    </row>
    <row r="34" spans="1:6" x14ac:dyDescent="0.2">
      <c r="A34" s="3" t="s">
        <v>12</v>
      </c>
      <c r="B34" s="6">
        <v>0.48080000000000001</v>
      </c>
      <c r="D34"/>
      <c r="E34"/>
    </row>
    <row r="35" spans="1:6" x14ac:dyDescent="0.2">
      <c r="A35" s="3" t="s">
        <v>13</v>
      </c>
      <c r="B35" s="6">
        <v>0.60699999999999998</v>
      </c>
      <c r="D35"/>
      <c r="E35"/>
    </row>
    <row r="36" spans="1:6" ht="15" x14ac:dyDescent="0.2">
      <c r="A36" s="14" t="s">
        <v>15</v>
      </c>
      <c r="B36" s="15">
        <f>MAX(B31:B35)</f>
        <v>0.60699999999999998</v>
      </c>
      <c r="F36" s="6"/>
    </row>
    <row r="37" spans="1:6" x14ac:dyDescent="0.2">
      <c r="F37" s="6"/>
    </row>
    <row r="38" spans="1:6" x14ac:dyDescent="0.2">
      <c r="F38" s="6"/>
    </row>
    <row r="39" spans="1:6" x14ac:dyDescent="0.2">
      <c r="F39" s="6"/>
    </row>
    <row r="40" spans="1:6" x14ac:dyDescent="0.2">
      <c r="F40" s="6"/>
    </row>
    <row r="41" spans="1:6" x14ac:dyDescent="0.2">
      <c r="F41" s="6"/>
    </row>
    <row r="42" spans="1:6" x14ac:dyDescent="0.2">
      <c r="F42" s="6"/>
    </row>
    <row r="43" spans="1:6" x14ac:dyDescent="0.2">
      <c r="F43" s="6"/>
    </row>
    <row r="44" spans="1:6" x14ac:dyDescent="0.2">
      <c r="F44" s="6"/>
    </row>
    <row r="45" spans="1:6" x14ac:dyDescent="0.2">
      <c r="F45" s="6"/>
    </row>
    <row r="46" spans="1:6" x14ac:dyDescent="0.2">
      <c r="F46" s="6"/>
    </row>
    <row r="47" spans="1:6" x14ac:dyDescent="0.2">
      <c r="F47" s="6"/>
    </row>
    <row r="48" spans="1:6" x14ac:dyDescent="0.2">
      <c r="F48" s="6"/>
    </row>
    <row r="49" spans="1:6" x14ac:dyDescent="0.2">
      <c r="F49" s="6"/>
    </row>
    <row r="50" spans="1:6" x14ac:dyDescent="0.2">
      <c r="F50" s="6"/>
    </row>
    <row r="51" spans="1:6" x14ac:dyDescent="0.2">
      <c r="F51" s="6"/>
    </row>
    <row r="52" spans="1:6" x14ac:dyDescent="0.2">
      <c r="F52" s="6"/>
    </row>
    <row r="53" spans="1:6" x14ac:dyDescent="0.2">
      <c r="F53" s="6"/>
    </row>
    <row r="54" spans="1:6" x14ac:dyDescent="0.2">
      <c r="F54" s="6"/>
    </row>
    <row r="55" spans="1:6" x14ac:dyDescent="0.2">
      <c r="F55" s="6"/>
    </row>
    <row r="56" spans="1:6" x14ac:dyDescent="0.2">
      <c r="F56" s="6"/>
    </row>
    <row r="61" spans="1:6" x14ac:dyDescent="0.2">
      <c r="B61" s="2"/>
      <c r="E61" s="1"/>
    </row>
    <row r="62" spans="1:6" ht="15" x14ac:dyDescent="0.2">
      <c r="A62" s="9">
        <v>26</v>
      </c>
      <c r="B62" s="10">
        <f t="shared" ref="B62:B100" si="9">(C62/60)</f>
        <v>0.25</v>
      </c>
      <c r="C62" s="9">
        <v>15</v>
      </c>
      <c r="D62" s="10">
        <v>17.5</v>
      </c>
      <c r="E62" s="10"/>
    </row>
    <row r="63" spans="1:6" ht="15" x14ac:dyDescent="0.2">
      <c r="A63" s="9">
        <v>27</v>
      </c>
      <c r="B63" s="10">
        <f t="shared" si="9"/>
        <v>0.5</v>
      </c>
      <c r="C63" s="9">
        <v>30</v>
      </c>
      <c r="D63" s="10">
        <v>17</v>
      </c>
      <c r="E63" s="12">
        <v>0.5</v>
      </c>
    </row>
    <row r="64" spans="1:6" ht="15" x14ac:dyDescent="0.2">
      <c r="A64" s="9">
        <v>28</v>
      </c>
      <c r="B64" s="10">
        <f t="shared" si="9"/>
        <v>0.75</v>
      </c>
      <c r="C64" s="9">
        <v>45</v>
      </c>
      <c r="D64" s="10">
        <v>16.899999999999999</v>
      </c>
      <c r="E64" s="12">
        <v>0.1</v>
      </c>
    </row>
    <row r="65" spans="1:5" ht="15" x14ac:dyDescent="0.2">
      <c r="A65" s="9">
        <v>29</v>
      </c>
      <c r="B65" s="10">
        <f t="shared" si="9"/>
        <v>1</v>
      </c>
      <c r="C65" s="9">
        <v>60</v>
      </c>
      <c r="D65" s="10">
        <v>16.5</v>
      </c>
      <c r="E65" s="12">
        <v>0.4</v>
      </c>
    </row>
    <row r="66" spans="1:5" ht="15" x14ac:dyDescent="0.2">
      <c r="A66" s="9">
        <v>30</v>
      </c>
      <c r="B66" s="10">
        <f t="shared" si="9"/>
        <v>1.25</v>
      </c>
      <c r="C66" s="9">
        <v>75</v>
      </c>
      <c r="D66" s="10">
        <v>16.100000000000001</v>
      </c>
      <c r="E66" s="12">
        <v>0.4</v>
      </c>
    </row>
    <row r="67" spans="1:5" ht="15" x14ac:dyDescent="0.2">
      <c r="A67" s="9">
        <v>31</v>
      </c>
      <c r="B67" s="10">
        <f t="shared" si="9"/>
        <v>1.5</v>
      </c>
      <c r="C67" s="9">
        <v>90</v>
      </c>
      <c r="D67" s="10">
        <v>15.7</v>
      </c>
      <c r="E67" s="12">
        <v>0.4</v>
      </c>
    </row>
    <row r="68" spans="1:5" ht="15" x14ac:dyDescent="0.2">
      <c r="A68" s="9">
        <v>32</v>
      </c>
      <c r="B68" s="10">
        <f t="shared" si="9"/>
        <v>1.75</v>
      </c>
      <c r="C68" s="9">
        <v>105</v>
      </c>
      <c r="D68" s="10">
        <v>15.3</v>
      </c>
      <c r="E68" s="12">
        <v>0.4</v>
      </c>
    </row>
    <row r="69" spans="1:5" ht="15" x14ac:dyDescent="0.2">
      <c r="A69" s="9">
        <v>33</v>
      </c>
      <c r="B69" s="10">
        <f t="shared" si="9"/>
        <v>2</v>
      </c>
      <c r="C69" s="9">
        <v>120</v>
      </c>
      <c r="D69" s="10">
        <v>15</v>
      </c>
      <c r="E69" s="12">
        <v>0.3</v>
      </c>
    </row>
    <row r="70" spans="1:5" ht="15" x14ac:dyDescent="0.2">
      <c r="A70" s="9">
        <v>34</v>
      </c>
      <c r="B70" s="10">
        <f t="shared" si="9"/>
        <v>2.25</v>
      </c>
      <c r="C70" s="9">
        <v>135</v>
      </c>
      <c r="D70" s="10">
        <v>14.6</v>
      </c>
      <c r="E70" s="12">
        <v>0.4</v>
      </c>
    </row>
    <row r="71" spans="1:5" ht="15" x14ac:dyDescent="0.2">
      <c r="A71" s="9">
        <v>35</v>
      </c>
      <c r="B71" s="10">
        <f t="shared" si="9"/>
        <v>2.5</v>
      </c>
      <c r="C71" s="9">
        <v>150</v>
      </c>
      <c r="D71" s="10">
        <v>14.3</v>
      </c>
      <c r="E71" s="12">
        <v>0.3</v>
      </c>
    </row>
    <row r="72" spans="1:5" ht="15" x14ac:dyDescent="0.2">
      <c r="A72" s="9">
        <v>36</v>
      </c>
      <c r="B72" s="10">
        <f t="shared" si="9"/>
        <v>2.75</v>
      </c>
      <c r="C72" s="9">
        <v>165</v>
      </c>
      <c r="D72" s="10">
        <v>14</v>
      </c>
      <c r="E72" s="12">
        <v>0.3</v>
      </c>
    </row>
    <row r="73" spans="1:5" ht="15" x14ac:dyDescent="0.2">
      <c r="A73" s="9">
        <v>37</v>
      </c>
      <c r="B73" s="10">
        <f t="shared" si="9"/>
        <v>3</v>
      </c>
      <c r="C73" s="9">
        <v>180</v>
      </c>
      <c r="D73" s="10">
        <v>13.7</v>
      </c>
      <c r="E73" s="12">
        <v>0.3</v>
      </c>
    </row>
    <row r="74" spans="1:5" ht="15" x14ac:dyDescent="0.2">
      <c r="A74" s="9">
        <v>38</v>
      </c>
      <c r="B74" s="10">
        <f t="shared" si="9"/>
        <v>3.25</v>
      </c>
      <c r="C74" s="9">
        <v>195</v>
      </c>
      <c r="D74" s="10">
        <v>13.4</v>
      </c>
      <c r="E74" s="12">
        <v>0.3</v>
      </c>
    </row>
    <row r="75" spans="1:5" ht="15" x14ac:dyDescent="0.2">
      <c r="A75" s="9">
        <v>39</v>
      </c>
      <c r="B75" s="10">
        <f t="shared" si="9"/>
        <v>3.5</v>
      </c>
      <c r="C75" s="9">
        <v>210</v>
      </c>
      <c r="D75" s="10">
        <v>13</v>
      </c>
      <c r="E75" s="12">
        <v>0.4</v>
      </c>
    </row>
    <row r="76" spans="1:5" ht="15" x14ac:dyDescent="0.2">
      <c r="A76" s="9">
        <v>40</v>
      </c>
      <c r="B76" s="10">
        <f t="shared" si="9"/>
        <v>3.75</v>
      </c>
      <c r="C76" s="9">
        <v>225</v>
      </c>
      <c r="D76" s="10">
        <v>12.6</v>
      </c>
      <c r="E76" s="12">
        <v>0.4</v>
      </c>
    </row>
    <row r="77" spans="1:5" ht="15" x14ac:dyDescent="0.2">
      <c r="A77" s="9">
        <v>41</v>
      </c>
      <c r="B77" s="10">
        <f t="shared" si="9"/>
        <v>4</v>
      </c>
      <c r="C77" s="9">
        <v>240</v>
      </c>
      <c r="D77" s="10">
        <v>12.2</v>
      </c>
      <c r="E77" s="12">
        <v>0.4</v>
      </c>
    </row>
    <row r="78" spans="1:5" ht="15" x14ac:dyDescent="0.2">
      <c r="A78" s="9">
        <v>42</v>
      </c>
      <c r="B78" s="10">
        <f t="shared" si="9"/>
        <v>4.25</v>
      </c>
      <c r="C78" s="9">
        <v>255</v>
      </c>
      <c r="D78" s="10">
        <v>12</v>
      </c>
      <c r="E78" s="12">
        <v>0.2</v>
      </c>
    </row>
    <row r="79" spans="1:5" ht="15" x14ac:dyDescent="0.2">
      <c r="A79" s="9">
        <v>43</v>
      </c>
      <c r="B79" s="10">
        <f t="shared" si="9"/>
        <v>4.5</v>
      </c>
      <c r="C79" s="9">
        <v>270</v>
      </c>
      <c r="D79" s="10">
        <v>11.6</v>
      </c>
      <c r="E79" s="12">
        <v>0.4</v>
      </c>
    </row>
    <row r="80" spans="1:5" ht="15" x14ac:dyDescent="0.2">
      <c r="A80" s="9">
        <v>44</v>
      </c>
      <c r="B80" s="10">
        <f t="shared" si="9"/>
        <v>4.75</v>
      </c>
      <c r="C80" s="9">
        <v>285</v>
      </c>
      <c r="D80" s="10">
        <v>11.5</v>
      </c>
      <c r="E80" s="12">
        <v>0.1</v>
      </c>
    </row>
    <row r="81" spans="1:5" ht="15" x14ac:dyDescent="0.2">
      <c r="A81" s="9">
        <v>45</v>
      </c>
      <c r="B81" s="10">
        <f t="shared" si="9"/>
        <v>5</v>
      </c>
      <c r="C81" s="9">
        <v>300</v>
      </c>
      <c r="D81" s="10">
        <v>11.1</v>
      </c>
      <c r="E81" s="12">
        <v>0.4</v>
      </c>
    </row>
    <row r="82" spans="1:5" ht="15" x14ac:dyDescent="0.2">
      <c r="A82" s="9">
        <v>46</v>
      </c>
      <c r="B82" s="10">
        <f t="shared" si="9"/>
        <v>5.25</v>
      </c>
      <c r="C82" s="9">
        <v>315</v>
      </c>
      <c r="D82" s="10">
        <v>10.9</v>
      </c>
      <c r="E82" s="12">
        <v>0.2</v>
      </c>
    </row>
    <row r="83" spans="1:5" ht="15" x14ac:dyDescent="0.2">
      <c r="A83" s="9">
        <v>47</v>
      </c>
      <c r="B83" s="10">
        <f t="shared" si="9"/>
        <v>5.5</v>
      </c>
      <c r="C83" s="9">
        <v>330</v>
      </c>
      <c r="D83" s="10">
        <v>10.6</v>
      </c>
      <c r="E83" s="12">
        <v>0.3</v>
      </c>
    </row>
    <row r="84" spans="1:5" ht="15" x14ac:dyDescent="0.2">
      <c r="A84" s="9">
        <v>48</v>
      </c>
      <c r="B84" s="10">
        <f t="shared" si="9"/>
        <v>5.75</v>
      </c>
      <c r="C84" s="9">
        <v>345</v>
      </c>
      <c r="D84" s="10">
        <v>10.3</v>
      </c>
      <c r="E84" s="12">
        <v>0.3</v>
      </c>
    </row>
    <row r="85" spans="1:5" ht="15" x14ac:dyDescent="0.2">
      <c r="A85" s="9">
        <v>49</v>
      </c>
      <c r="B85" s="10">
        <f t="shared" si="9"/>
        <v>6</v>
      </c>
      <c r="C85" s="9">
        <v>360</v>
      </c>
      <c r="D85" s="10">
        <v>10</v>
      </c>
      <c r="E85" s="12">
        <v>0.3</v>
      </c>
    </row>
    <row r="86" spans="1:5" ht="15" x14ac:dyDescent="0.2">
      <c r="A86" s="9">
        <v>50</v>
      </c>
      <c r="B86" s="10">
        <f t="shared" si="9"/>
        <v>6.25</v>
      </c>
      <c r="C86" s="9">
        <v>375</v>
      </c>
      <c r="D86" s="10">
        <v>9.8000000000000007</v>
      </c>
      <c r="E86" s="12">
        <v>0.2</v>
      </c>
    </row>
    <row r="87" spans="1:5" ht="15" x14ac:dyDescent="0.2">
      <c r="A87" s="9">
        <v>51</v>
      </c>
      <c r="B87" s="10">
        <f t="shared" si="9"/>
        <v>6.5</v>
      </c>
      <c r="C87" s="9">
        <v>390</v>
      </c>
      <c r="D87" s="10">
        <v>9.5</v>
      </c>
      <c r="E87" s="12">
        <v>0.3</v>
      </c>
    </row>
    <row r="88" spans="1:5" ht="15" x14ac:dyDescent="0.2">
      <c r="A88" s="9">
        <v>52</v>
      </c>
      <c r="B88" s="10">
        <f t="shared" si="9"/>
        <v>6.75</v>
      </c>
      <c r="C88" s="9">
        <v>405</v>
      </c>
      <c r="D88" s="10">
        <v>9.1</v>
      </c>
      <c r="E88" s="12">
        <v>0.4</v>
      </c>
    </row>
    <row r="89" spans="1:5" ht="15" x14ac:dyDescent="0.2">
      <c r="A89" s="9">
        <v>53</v>
      </c>
      <c r="B89" s="10">
        <f t="shared" si="9"/>
        <v>7</v>
      </c>
      <c r="C89" s="9">
        <v>420</v>
      </c>
      <c r="D89" s="10">
        <v>8.8000000000000007</v>
      </c>
      <c r="E89" s="12">
        <v>0.3</v>
      </c>
    </row>
    <row r="90" spans="1:5" ht="15" x14ac:dyDescent="0.2">
      <c r="A90" s="9">
        <v>54</v>
      </c>
      <c r="B90" s="10">
        <f t="shared" si="9"/>
        <v>7.25</v>
      </c>
      <c r="C90" s="9">
        <v>435</v>
      </c>
      <c r="D90" s="10">
        <v>8.5</v>
      </c>
      <c r="E90" s="12">
        <v>0.3</v>
      </c>
    </row>
    <row r="91" spans="1:5" x14ac:dyDescent="0.2">
      <c r="A91">
        <v>55</v>
      </c>
      <c r="B91" s="2">
        <f t="shared" si="9"/>
        <v>14</v>
      </c>
      <c r="C91">
        <v>840</v>
      </c>
      <c r="D91" s="2">
        <v>17</v>
      </c>
    </row>
    <row r="92" spans="1:5" x14ac:dyDescent="0.2">
      <c r="A92">
        <v>56</v>
      </c>
      <c r="B92" s="2">
        <f t="shared" si="9"/>
        <v>14.25</v>
      </c>
      <c r="C92">
        <v>855</v>
      </c>
      <c r="D92" s="2">
        <v>16.5</v>
      </c>
      <c r="E92" s="2">
        <v>0.5</v>
      </c>
    </row>
    <row r="93" spans="1:5" x14ac:dyDescent="0.2">
      <c r="A93">
        <v>57</v>
      </c>
      <c r="B93" s="2">
        <f t="shared" si="9"/>
        <v>14.5</v>
      </c>
      <c r="C93">
        <v>870</v>
      </c>
      <c r="D93" s="2">
        <v>16.2</v>
      </c>
      <c r="E93" s="2">
        <v>0.3</v>
      </c>
    </row>
    <row r="94" spans="1:5" x14ac:dyDescent="0.2">
      <c r="A94">
        <v>58</v>
      </c>
      <c r="B94" s="2">
        <f t="shared" si="9"/>
        <v>14.75</v>
      </c>
      <c r="C94">
        <v>885</v>
      </c>
      <c r="D94" s="2">
        <v>15.8</v>
      </c>
      <c r="E94" s="2">
        <v>0.4</v>
      </c>
    </row>
    <row r="95" spans="1:5" x14ac:dyDescent="0.2">
      <c r="A95">
        <v>59</v>
      </c>
      <c r="B95" s="2">
        <f t="shared" si="9"/>
        <v>15</v>
      </c>
      <c r="C95">
        <v>900</v>
      </c>
      <c r="D95" s="2">
        <v>15.5</v>
      </c>
      <c r="E95" s="2">
        <v>0.3</v>
      </c>
    </row>
    <row r="96" spans="1:5" x14ac:dyDescent="0.2">
      <c r="A96">
        <v>60</v>
      </c>
      <c r="B96" s="2">
        <f t="shared" si="9"/>
        <v>15.25</v>
      </c>
      <c r="C96">
        <v>915</v>
      </c>
      <c r="D96" s="2">
        <v>15.2</v>
      </c>
      <c r="E96" s="2">
        <v>0.3</v>
      </c>
    </row>
    <row r="97" spans="1:5" x14ac:dyDescent="0.2">
      <c r="A97">
        <v>61</v>
      </c>
      <c r="B97" s="2">
        <f t="shared" si="9"/>
        <v>15.5</v>
      </c>
      <c r="C97">
        <v>930</v>
      </c>
      <c r="D97" s="2">
        <v>14.7</v>
      </c>
      <c r="E97" s="2">
        <v>0.5</v>
      </c>
    </row>
    <row r="98" spans="1:5" x14ac:dyDescent="0.2">
      <c r="A98">
        <v>62</v>
      </c>
      <c r="B98" s="2">
        <f t="shared" si="9"/>
        <v>15.75</v>
      </c>
      <c r="C98">
        <v>945</v>
      </c>
      <c r="D98" s="2">
        <v>14.4</v>
      </c>
      <c r="E98" s="2">
        <v>0.3</v>
      </c>
    </row>
    <row r="99" spans="1:5" x14ac:dyDescent="0.2">
      <c r="A99">
        <v>63</v>
      </c>
      <c r="B99" s="2">
        <f t="shared" si="9"/>
        <v>16</v>
      </c>
      <c r="C99">
        <v>960</v>
      </c>
      <c r="D99" s="2">
        <v>14</v>
      </c>
      <c r="E99" s="2">
        <v>0.4</v>
      </c>
    </row>
    <row r="100" spans="1:5" x14ac:dyDescent="0.2">
      <c r="A100">
        <v>64</v>
      </c>
      <c r="B100" s="2">
        <f t="shared" si="9"/>
        <v>16.25</v>
      </c>
      <c r="C100">
        <v>975</v>
      </c>
      <c r="D100" s="2">
        <v>13.7</v>
      </c>
      <c r="E100" s="2">
        <v>0.3</v>
      </c>
    </row>
    <row r="101" spans="1:5" x14ac:dyDescent="0.2">
      <c r="A101">
        <v>65</v>
      </c>
      <c r="B101" s="2">
        <f t="shared" ref="B101:B133" si="10">(C101/60)</f>
        <v>16.5</v>
      </c>
      <c r="C101">
        <v>990</v>
      </c>
      <c r="D101" s="2">
        <v>13.4</v>
      </c>
      <c r="E101" s="2">
        <v>0.3</v>
      </c>
    </row>
    <row r="102" spans="1:5" x14ac:dyDescent="0.2">
      <c r="A102">
        <v>66</v>
      </c>
      <c r="B102" s="2">
        <f t="shared" si="10"/>
        <v>16.75</v>
      </c>
      <c r="C102">
        <v>1005</v>
      </c>
      <c r="D102" s="2">
        <v>12</v>
      </c>
    </row>
    <row r="103" spans="1:5" x14ac:dyDescent="0.2">
      <c r="A103">
        <v>67</v>
      </c>
      <c r="B103" s="2">
        <f t="shared" si="10"/>
        <v>17</v>
      </c>
      <c r="C103">
        <v>1020</v>
      </c>
      <c r="D103" s="2">
        <v>13.6</v>
      </c>
    </row>
    <row r="104" spans="1:5" x14ac:dyDescent="0.2">
      <c r="A104">
        <v>68</v>
      </c>
      <c r="B104" s="2">
        <f t="shared" si="10"/>
        <v>17.25</v>
      </c>
      <c r="C104">
        <v>1035</v>
      </c>
      <c r="D104" s="2">
        <v>13.3</v>
      </c>
      <c r="E104" s="2">
        <v>0.3</v>
      </c>
    </row>
    <row r="105" spans="1:5" x14ac:dyDescent="0.2">
      <c r="A105">
        <v>69</v>
      </c>
      <c r="B105" s="2">
        <f t="shared" si="10"/>
        <v>17.5</v>
      </c>
      <c r="C105">
        <v>1050</v>
      </c>
      <c r="D105" s="2">
        <v>12.9</v>
      </c>
      <c r="E105" s="2">
        <v>0.4</v>
      </c>
    </row>
    <row r="106" spans="1:5" x14ac:dyDescent="0.2">
      <c r="A106">
        <v>70</v>
      </c>
      <c r="B106" s="2">
        <f t="shared" si="10"/>
        <v>17.75</v>
      </c>
      <c r="C106">
        <v>1065</v>
      </c>
      <c r="D106" s="2">
        <v>12.6</v>
      </c>
      <c r="E106" s="2">
        <v>0.3</v>
      </c>
    </row>
    <row r="107" spans="1:5" x14ac:dyDescent="0.2">
      <c r="A107">
        <v>71</v>
      </c>
      <c r="B107" s="2">
        <f t="shared" si="10"/>
        <v>18</v>
      </c>
      <c r="C107">
        <v>1080</v>
      </c>
      <c r="D107" s="2">
        <v>12.3</v>
      </c>
      <c r="E107" s="2">
        <v>0.3</v>
      </c>
    </row>
    <row r="108" spans="1:5" x14ac:dyDescent="0.2">
      <c r="A108">
        <v>72</v>
      </c>
      <c r="B108" s="2">
        <f t="shared" si="10"/>
        <v>18.25</v>
      </c>
      <c r="C108">
        <v>1095</v>
      </c>
      <c r="D108" s="2">
        <v>12</v>
      </c>
      <c r="E108" s="2">
        <v>0.3</v>
      </c>
    </row>
    <row r="109" spans="1:5" x14ac:dyDescent="0.2">
      <c r="A109">
        <v>73</v>
      </c>
      <c r="B109" s="2">
        <f t="shared" si="10"/>
        <v>18.5</v>
      </c>
      <c r="C109">
        <v>1110</v>
      </c>
      <c r="D109" s="2">
        <v>11.7</v>
      </c>
      <c r="E109" s="2">
        <v>0.3</v>
      </c>
    </row>
    <row r="110" spans="1:5" x14ac:dyDescent="0.2">
      <c r="A110">
        <v>74</v>
      </c>
      <c r="B110" s="2">
        <f t="shared" si="10"/>
        <v>18.75</v>
      </c>
      <c r="C110">
        <v>1125</v>
      </c>
      <c r="D110" s="2">
        <v>11.3</v>
      </c>
      <c r="E110" s="2">
        <v>0.4</v>
      </c>
    </row>
    <row r="111" spans="1:5" x14ac:dyDescent="0.2">
      <c r="A111">
        <v>75</v>
      </c>
      <c r="B111" s="2">
        <f t="shared" si="10"/>
        <v>19</v>
      </c>
      <c r="C111">
        <v>1140</v>
      </c>
      <c r="D111" s="2">
        <v>11</v>
      </c>
      <c r="E111" s="2">
        <v>0.3</v>
      </c>
    </row>
    <row r="112" spans="1:5" x14ac:dyDescent="0.2">
      <c r="A112">
        <v>76</v>
      </c>
      <c r="B112" s="2">
        <f t="shared" si="10"/>
        <v>19.25</v>
      </c>
      <c r="C112">
        <v>1155</v>
      </c>
      <c r="D112" s="2">
        <v>10.7</v>
      </c>
      <c r="E112" s="2">
        <v>0.3</v>
      </c>
    </row>
    <row r="113" spans="1:5" x14ac:dyDescent="0.2">
      <c r="A113">
        <v>77</v>
      </c>
      <c r="B113" s="2">
        <f t="shared" si="10"/>
        <v>19.5</v>
      </c>
      <c r="C113">
        <v>1170</v>
      </c>
      <c r="D113" s="2">
        <v>10.4</v>
      </c>
      <c r="E113" s="2">
        <v>0.3</v>
      </c>
    </row>
    <row r="114" spans="1:5" x14ac:dyDescent="0.2">
      <c r="A114">
        <v>78</v>
      </c>
      <c r="B114" s="2">
        <f t="shared" si="10"/>
        <v>19.75</v>
      </c>
      <c r="C114">
        <v>1185</v>
      </c>
      <c r="D114" s="2">
        <v>10</v>
      </c>
      <c r="E114" s="2">
        <v>0.4</v>
      </c>
    </row>
    <row r="115" spans="1:5" x14ac:dyDescent="0.2">
      <c r="A115">
        <v>79</v>
      </c>
      <c r="B115" s="2">
        <f t="shared" si="10"/>
        <v>20</v>
      </c>
      <c r="C115">
        <v>1200</v>
      </c>
      <c r="D115" s="2">
        <v>9.6</v>
      </c>
      <c r="E115" s="2">
        <v>0.4</v>
      </c>
    </row>
    <row r="116" spans="1:5" x14ac:dyDescent="0.2">
      <c r="A116" s="4">
        <v>80</v>
      </c>
      <c r="B116" s="5">
        <f t="shared" si="10"/>
        <v>20.25</v>
      </c>
      <c r="C116" s="4">
        <v>1215</v>
      </c>
      <c r="D116" s="5">
        <v>9.3000000000000007</v>
      </c>
      <c r="E116" s="5">
        <v>0.3</v>
      </c>
    </row>
    <row r="117" spans="1:5" x14ac:dyDescent="0.2">
      <c r="A117" s="4">
        <v>81</v>
      </c>
      <c r="B117" s="5">
        <f t="shared" si="10"/>
        <v>20.5</v>
      </c>
      <c r="C117" s="4">
        <v>1230</v>
      </c>
      <c r="D117" s="5">
        <v>9</v>
      </c>
      <c r="E117" s="5">
        <v>0.3</v>
      </c>
    </row>
    <row r="118" spans="1:5" x14ac:dyDescent="0.2">
      <c r="A118" s="4">
        <v>82</v>
      </c>
      <c r="B118" s="5">
        <f t="shared" si="10"/>
        <v>20.75</v>
      </c>
      <c r="C118" s="4">
        <v>1245</v>
      </c>
      <c r="D118" s="5">
        <v>15.9</v>
      </c>
      <c r="E118" s="5"/>
    </row>
    <row r="119" spans="1:5" x14ac:dyDescent="0.2">
      <c r="A119" s="4">
        <v>83</v>
      </c>
      <c r="B119" s="5">
        <f t="shared" si="10"/>
        <v>21</v>
      </c>
      <c r="C119" s="4">
        <v>1260</v>
      </c>
      <c r="D119" s="5">
        <v>15.6</v>
      </c>
      <c r="E119" s="5">
        <v>0.3</v>
      </c>
    </row>
    <row r="120" spans="1:5" x14ac:dyDescent="0.2">
      <c r="A120" s="4">
        <v>84</v>
      </c>
      <c r="B120" s="5">
        <f t="shared" si="10"/>
        <v>21.25</v>
      </c>
      <c r="C120" s="4">
        <v>1275</v>
      </c>
      <c r="D120" s="5">
        <v>15.3</v>
      </c>
      <c r="E120" s="5">
        <v>0.3</v>
      </c>
    </row>
    <row r="121" spans="1:5" x14ac:dyDescent="0.2">
      <c r="A121" s="4">
        <v>85</v>
      </c>
      <c r="B121" s="5">
        <f t="shared" si="10"/>
        <v>21.5</v>
      </c>
      <c r="C121" s="4">
        <v>1290</v>
      </c>
      <c r="D121" s="5">
        <v>15</v>
      </c>
      <c r="E121" s="5">
        <v>0.3</v>
      </c>
    </row>
    <row r="122" spans="1:5" x14ac:dyDescent="0.2">
      <c r="A122" s="4">
        <v>86</v>
      </c>
      <c r="B122" s="5">
        <f t="shared" si="10"/>
        <v>21.75</v>
      </c>
      <c r="C122" s="4">
        <v>1305</v>
      </c>
      <c r="D122" s="5">
        <v>14.5</v>
      </c>
      <c r="E122" s="5">
        <v>0.3</v>
      </c>
    </row>
    <row r="123" spans="1:5" x14ac:dyDescent="0.2">
      <c r="A123" s="4">
        <v>87</v>
      </c>
      <c r="B123" s="5">
        <f t="shared" si="10"/>
        <v>22</v>
      </c>
      <c r="C123" s="4">
        <v>1320</v>
      </c>
      <c r="D123" s="5">
        <v>14.2</v>
      </c>
      <c r="E123" s="5">
        <v>0.3</v>
      </c>
    </row>
    <row r="124" spans="1:5" x14ac:dyDescent="0.2">
      <c r="A124" s="4">
        <v>88</v>
      </c>
      <c r="B124" s="5">
        <f t="shared" si="10"/>
        <v>22.25</v>
      </c>
      <c r="C124" s="4">
        <v>1335</v>
      </c>
      <c r="D124" s="5">
        <v>13.9</v>
      </c>
      <c r="E124" s="5">
        <v>0.3</v>
      </c>
    </row>
    <row r="125" spans="1:5" x14ac:dyDescent="0.2">
      <c r="A125" s="4">
        <v>89</v>
      </c>
      <c r="B125" s="5">
        <f t="shared" si="10"/>
        <v>22.5</v>
      </c>
      <c r="C125" s="4">
        <v>1350</v>
      </c>
      <c r="D125" s="5">
        <v>13.6</v>
      </c>
      <c r="E125" s="5">
        <v>0.3</v>
      </c>
    </row>
    <row r="126" spans="1:5" x14ac:dyDescent="0.2">
      <c r="A126" s="4">
        <v>90</v>
      </c>
      <c r="B126" s="5">
        <f t="shared" si="10"/>
        <v>22.75</v>
      </c>
      <c r="C126" s="4">
        <v>1365</v>
      </c>
      <c r="D126" s="5">
        <v>13.3</v>
      </c>
      <c r="E126" s="5">
        <v>0.3</v>
      </c>
    </row>
    <row r="127" spans="1:5" x14ac:dyDescent="0.2">
      <c r="A127" s="4">
        <v>91</v>
      </c>
      <c r="B127" s="5">
        <f t="shared" si="10"/>
        <v>23</v>
      </c>
      <c r="C127" s="4">
        <v>1380</v>
      </c>
      <c r="D127" s="5">
        <v>13</v>
      </c>
      <c r="E127" s="5">
        <v>0.3</v>
      </c>
    </row>
    <row r="128" spans="1:5" x14ac:dyDescent="0.2">
      <c r="A128" s="4">
        <v>92</v>
      </c>
      <c r="B128" s="5">
        <f t="shared" si="10"/>
        <v>23.25</v>
      </c>
      <c r="C128" s="4">
        <v>1395</v>
      </c>
      <c r="D128" s="5">
        <v>12.7</v>
      </c>
      <c r="E128" s="5">
        <v>0.3</v>
      </c>
    </row>
    <row r="129" spans="1:5" x14ac:dyDescent="0.2">
      <c r="A129" s="4">
        <v>93</v>
      </c>
      <c r="B129" s="5">
        <f t="shared" si="10"/>
        <v>23.5</v>
      </c>
      <c r="C129" s="4">
        <v>1410</v>
      </c>
      <c r="D129" s="5">
        <v>12.4</v>
      </c>
      <c r="E129" s="5">
        <v>0.3</v>
      </c>
    </row>
    <row r="130" spans="1:5" x14ac:dyDescent="0.2">
      <c r="A130" s="4">
        <v>94</v>
      </c>
      <c r="B130" s="5">
        <f t="shared" si="10"/>
        <v>23.75</v>
      </c>
      <c r="C130" s="4">
        <v>1425</v>
      </c>
      <c r="D130" s="5">
        <v>12.1</v>
      </c>
      <c r="E130" s="5">
        <v>0.3</v>
      </c>
    </row>
    <row r="131" spans="1:5" x14ac:dyDescent="0.2">
      <c r="A131" s="4">
        <v>95</v>
      </c>
      <c r="B131" s="5">
        <f t="shared" si="10"/>
        <v>24</v>
      </c>
      <c r="C131" s="4">
        <v>1440</v>
      </c>
      <c r="D131" s="5">
        <v>11.8</v>
      </c>
      <c r="E131" s="5">
        <v>0.3</v>
      </c>
    </row>
    <row r="132" spans="1:5" x14ac:dyDescent="0.2">
      <c r="A132" s="4">
        <v>96</v>
      </c>
      <c r="B132" s="5">
        <f t="shared" si="10"/>
        <v>24.25</v>
      </c>
      <c r="C132" s="4">
        <v>1455</v>
      </c>
      <c r="D132" s="5">
        <v>11.5</v>
      </c>
      <c r="E132" s="5">
        <v>0.3</v>
      </c>
    </row>
    <row r="133" spans="1:5" x14ac:dyDescent="0.2">
      <c r="A133" s="4">
        <v>97</v>
      </c>
      <c r="B133" s="5">
        <f t="shared" si="10"/>
        <v>24.5</v>
      </c>
      <c r="C133" s="4">
        <v>1470</v>
      </c>
      <c r="D133" s="5">
        <v>11.2</v>
      </c>
      <c r="E133" s="5">
        <v>0.3</v>
      </c>
    </row>
  </sheetData>
  <sortState xmlns:xlrd2="http://schemas.microsoft.com/office/spreadsheetml/2017/richdata2" ref="AF4:AF28">
    <sortCondition ref="AF4:AF28"/>
  </sortState>
  <mergeCells count="6">
    <mergeCell ref="G1:G2"/>
    <mergeCell ref="A1:A2"/>
    <mergeCell ref="B1:B2"/>
    <mergeCell ref="C1:C2"/>
    <mergeCell ref="D1:D2"/>
    <mergeCell ref="E1:E2"/>
  </mergeCells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C3CB-B49C-4E00-A496-FA8787013470}">
  <dimension ref="A1:L71"/>
  <sheetViews>
    <sheetView topLeftCell="A13" workbookViewId="0">
      <selection activeCell="F36" sqref="F36"/>
    </sheetView>
  </sheetViews>
  <sheetFormatPr defaultRowHeight="14.25" x14ac:dyDescent="0.2"/>
  <cols>
    <col min="4" max="4" width="9.875" bestFit="1" customWidth="1"/>
  </cols>
  <sheetData>
    <row r="1" spans="1:12" x14ac:dyDescent="0.2">
      <c r="A1" s="67"/>
      <c r="B1" s="72" t="s">
        <v>2</v>
      </c>
      <c r="C1" s="74" t="s">
        <v>3</v>
      </c>
      <c r="D1" s="75" t="s">
        <v>0</v>
      </c>
      <c r="E1" s="75" t="s">
        <v>1</v>
      </c>
      <c r="F1" s="26" t="s">
        <v>22</v>
      </c>
      <c r="G1" s="74" t="s">
        <v>7</v>
      </c>
      <c r="H1" s="26" t="s">
        <v>23</v>
      </c>
      <c r="I1" s="26" t="s">
        <v>23</v>
      </c>
      <c r="J1" s="26" t="s">
        <v>23</v>
      </c>
      <c r="K1" s="26" t="s">
        <v>23</v>
      </c>
      <c r="L1" s="26" t="s">
        <v>23</v>
      </c>
    </row>
    <row r="2" spans="1:12" x14ac:dyDescent="0.2">
      <c r="A2" s="67"/>
      <c r="B2" s="72"/>
      <c r="C2" s="74"/>
      <c r="D2" s="75"/>
      <c r="E2" s="75"/>
      <c r="F2" s="26" t="s">
        <v>6</v>
      </c>
      <c r="G2" s="67"/>
      <c r="H2" s="26" t="s">
        <v>9</v>
      </c>
      <c r="I2" s="26" t="s">
        <v>10</v>
      </c>
      <c r="J2" s="26" t="s">
        <v>11</v>
      </c>
      <c r="K2" s="26" t="s">
        <v>12</v>
      </c>
      <c r="L2" s="26" t="s">
        <v>13</v>
      </c>
    </row>
    <row r="3" spans="1:12" x14ac:dyDescent="0.2">
      <c r="A3" s="19"/>
      <c r="B3" s="19"/>
      <c r="C3" s="19"/>
      <c r="D3" s="37">
        <v>19</v>
      </c>
      <c r="E3" s="38"/>
      <c r="F3" s="23"/>
      <c r="G3" s="23"/>
      <c r="H3" s="23"/>
      <c r="I3" s="23"/>
      <c r="J3" s="23"/>
      <c r="K3" s="23"/>
      <c r="L3" s="23"/>
    </row>
    <row r="4" spans="1:12" x14ac:dyDescent="0.2">
      <c r="A4" s="38"/>
      <c r="B4" s="29">
        <f>C4/60</f>
        <v>0.25</v>
      </c>
      <c r="C4" s="19">
        <v>15</v>
      </c>
      <c r="D4" s="37">
        <v>18</v>
      </c>
      <c r="E4" s="37">
        <f>D3-D4</f>
        <v>1</v>
      </c>
      <c r="F4" s="22">
        <f>E4/(C4-C3)</f>
        <v>6.6666666666666666E-2</v>
      </c>
      <c r="G4" s="24">
        <f>(1/(C5-C4))*LN((F4-$F$30)/(F5-$F$30))</f>
        <v>2.7031007207211018E-2</v>
      </c>
      <c r="H4" s="22">
        <f>0.0267+(($F$4-0.0267)*EXP(-$G$4*$C4))</f>
        <v>5.3344444444444417E-2</v>
      </c>
      <c r="I4" s="22">
        <f>0.0267+(($F$4-0.0267)*EXP(-$G$8*$C4))</f>
        <v>5.3344444444444403E-2</v>
      </c>
      <c r="J4" s="22">
        <f>0.0267+(($F$4-0.0267)*EXP(-$G$10*$C4))</f>
        <v>5.8673333333333362E-2</v>
      </c>
      <c r="K4" s="22">
        <f>0.0267+(($F$4-0.0267)*EXP(-$G$15*$C4))</f>
        <v>5.8673333333333362E-2</v>
      </c>
      <c r="L4" s="22">
        <f>0.0267+(($F$4-0.0267)*EXP(-$G$27*$C4))</f>
        <v>5.3344444444444444E-2</v>
      </c>
    </row>
    <row r="5" spans="1:12" x14ac:dyDescent="0.2">
      <c r="A5" s="38"/>
      <c r="B5" s="29">
        <f t="shared" ref="B5:B30" si="0">C5/60</f>
        <v>0.5</v>
      </c>
      <c r="C5" s="19">
        <v>30</v>
      </c>
      <c r="D5" s="37">
        <v>17.3</v>
      </c>
      <c r="E5" s="37">
        <f>D4-D5</f>
        <v>0.69999999999999929</v>
      </c>
      <c r="F5" s="22">
        <f t="shared" ref="F5:F30" si="1">E5/(C5-C4)</f>
        <v>4.666666666666662E-2</v>
      </c>
      <c r="G5" s="22">
        <f t="shared" ref="G5:G28" si="2">(1/(C6-C5))*LN((F5-$F$30)/(F6-$F$30))</f>
        <v>0</v>
      </c>
      <c r="H5" s="22">
        <f t="shared" ref="H5:H30" si="3">0.0267+(($F$4-0.0267)*EXP(-$G$4*$C5))</f>
        <v>4.4462962962962926E-2</v>
      </c>
      <c r="I5" s="22">
        <f t="shared" ref="I5:I29" si="4">0.0267+(($F$4-0.0267)*EXP(-$G$8*$C5))</f>
        <v>4.4462962962962906E-2</v>
      </c>
      <c r="J5" s="22">
        <f t="shared" ref="J5:J30" si="5">0.0267+(($F$4-0.0267)*EXP(-$G$10*$C5))</f>
        <v>5.2278666666666709E-2</v>
      </c>
      <c r="K5" s="22">
        <f t="shared" ref="K5:K30" si="6">0.0267+(($F$4-0.0267)*EXP(-$G$15*$C5))</f>
        <v>5.2278666666666709E-2</v>
      </c>
      <c r="L5" s="22">
        <f t="shared" ref="L5:L30" si="7">0.0267+(($F$4-0.0267)*EXP(-$G$27*$C5))</f>
        <v>4.4462962962962961E-2</v>
      </c>
    </row>
    <row r="6" spans="1:12" x14ac:dyDescent="0.2">
      <c r="A6" s="38"/>
      <c r="B6" s="29">
        <f t="shared" si="0"/>
        <v>0.75</v>
      </c>
      <c r="C6" s="19">
        <v>45</v>
      </c>
      <c r="D6" s="37">
        <v>16.600000000000001</v>
      </c>
      <c r="E6" s="37">
        <f>D5-D6</f>
        <v>0.69999999999999929</v>
      </c>
      <c r="F6" s="22">
        <f t="shared" si="1"/>
        <v>4.666666666666662E-2</v>
      </c>
      <c r="G6" s="22">
        <f t="shared" si="2"/>
        <v>-1.9984014443252845E-16</v>
      </c>
      <c r="H6" s="22">
        <f t="shared" si="3"/>
        <v>3.8541975308641944E-2</v>
      </c>
      <c r="I6" s="22">
        <f t="shared" si="4"/>
        <v>3.8541975308641917E-2</v>
      </c>
      <c r="J6" s="22">
        <f t="shared" si="5"/>
        <v>4.7162933333333386E-2</v>
      </c>
      <c r="K6" s="22">
        <f t="shared" si="6"/>
        <v>4.7162933333333386E-2</v>
      </c>
      <c r="L6" s="22">
        <f t="shared" si="7"/>
        <v>3.8541975308641979E-2</v>
      </c>
    </row>
    <row r="7" spans="1:12" x14ac:dyDescent="0.2">
      <c r="A7" s="38"/>
      <c r="B7" s="29">
        <f t="shared" si="0"/>
        <v>1</v>
      </c>
      <c r="C7" s="19">
        <v>60</v>
      </c>
      <c r="D7" s="37">
        <v>15.9</v>
      </c>
      <c r="E7" s="37">
        <f>D6-D7</f>
        <v>0.70000000000000107</v>
      </c>
      <c r="F7" s="22">
        <f t="shared" si="1"/>
        <v>4.6666666666666738E-2</v>
      </c>
      <c r="G7" s="22">
        <f t="shared" si="2"/>
        <v>0</v>
      </c>
      <c r="H7" s="22">
        <f t="shared" si="3"/>
        <v>3.4594650205761288E-2</v>
      </c>
      <c r="I7" s="22">
        <f t="shared" si="4"/>
        <v>3.4594650205761267E-2</v>
      </c>
      <c r="J7" s="22">
        <f t="shared" si="5"/>
        <v>4.3070346666666724E-2</v>
      </c>
      <c r="K7" s="22">
        <f t="shared" si="6"/>
        <v>4.3070346666666724E-2</v>
      </c>
      <c r="L7" s="22">
        <f t="shared" si="7"/>
        <v>3.4594650205761315E-2</v>
      </c>
    </row>
    <row r="8" spans="1:12" x14ac:dyDescent="0.2">
      <c r="A8" s="38"/>
      <c r="B8" s="29">
        <f t="shared" si="0"/>
        <v>1.25</v>
      </c>
      <c r="C8" s="19">
        <v>75</v>
      </c>
      <c r="D8" s="37">
        <v>15.2</v>
      </c>
      <c r="E8" s="37">
        <f t="shared" ref="E8:E30" si="8">D7-D8</f>
        <v>0.70000000000000107</v>
      </c>
      <c r="F8" s="22">
        <f t="shared" si="1"/>
        <v>4.6666666666666738E-2</v>
      </c>
      <c r="G8" s="24">
        <f t="shared" si="2"/>
        <v>2.7031007207211067E-2</v>
      </c>
      <c r="H8" s="22">
        <f t="shared" si="3"/>
        <v>3.196310013717419E-2</v>
      </c>
      <c r="I8" s="22">
        <f t="shared" si="4"/>
        <v>3.1963100137174169E-2</v>
      </c>
      <c r="J8" s="22">
        <f t="shared" si="5"/>
        <v>3.9796277333333394E-2</v>
      </c>
      <c r="K8" s="22">
        <f t="shared" si="6"/>
        <v>3.9796277333333394E-2</v>
      </c>
      <c r="L8" s="22">
        <f t="shared" si="7"/>
        <v>3.1963100137174211E-2</v>
      </c>
    </row>
    <row r="9" spans="1:12" x14ac:dyDescent="0.2">
      <c r="A9" s="38"/>
      <c r="B9" s="29">
        <f t="shared" si="0"/>
        <v>1.5</v>
      </c>
      <c r="C9" s="19">
        <v>90</v>
      </c>
      <c r="D9" s="37">
        <v>14.7</v>
      </c>
      <c r="E9" s="37">
        <f t="shared" si="8"/>
        <v>0.5</v>
      </c>
      <c r="F9" s="22">
        <f t="shared" si="1"/>
        <v>3.3333333333333333E-2</v>
      </c>
      <c r="G9" s="22">
        <f t="shared" si="2"/>
        <v>-1.4876236754280592E-2</v>
      </c>
      <c r="H9" s="22">
        <f t="shared" si="3"/>
        <v>3.020873342478279E-2</v>
      </c>
      <c r="I9" s="22">
        <f t="shared" si="4"/>
        <v>3.0208733424782773E-2</v>
      </c>
      <c r="J9" s="22">
        <f t="shared" si="5"/>
        <v>3.7177021866666722E-2</v>
      </c>
      <c r="K9" s="22">
        <f t="shared" si="6"/>
        <v>3.7177021866666722E-2</v>
      </c>
      <c r="L9" s="22">
        <f t="shared" si="7"/>
        <v>3.0208733424782808E-2</v>
      </c>
    </row>
    <row r="10" spans="1:12" x14ac:dyDescent="0.2">
      <c r="A10" s="38"/>
      <c r="B10" s="29">
        <f t="shared" si="0"/>
        <v>1.75</v>
      </c>
      <c r="C10" s="19">
        <v>105</v>
      </c>
      <c r="D10" s="37">
        <v>14.1</v>
      </c>
      <c r="E10" s="37">
        <f t="shared" si="8"/>
        <v>0.59999999999999964</v>
      </c>
      <c r="F10" s="22">
        <f t="shared" si="1"/>
        <v>3.9999999999999973E-2</v>
      </c>
      <c r="G10" s="24">
        <f t="shared" si="2"/>
        <v>1.4876236754280592E-2</v>
      </c>
      <c r="H10" s="22">
        <f t="shared" si="3"/>
        <v>2.9039155616521858E-2</v>
      </c>
      <c r="I10" s="22">
        <f t="shared" si="4"/>
        <v>2.9039155616521848E-2</v>
      </c>
      <c r="J10" s="22">
        <f t="shared" si="5"/>
        <v>3.5081617493333384E-2</v>
      </c>
      <c r="K10" s="22">
        <f t="shared" si="6"/>
        <v>3.5081617493333384E-2</v>
      </c>
      <c r="L10" s="22">
        <f t="shared" si="7"/>
        <v>2.9039155616521872E-2</v>
      </c>
    </row>
    <row r="11" spans="1:12" x14ac:dyDescent="0.2">
      <c r="A11" s="38"/>
      <c r="B11" s="29">
        <f t="shared" si="0"/>
        <v>2</v>
      </c>
      <c r="C11" s="19">
        <v>120</v>
      </c>
      <c r="D11" s="37">
        <v>13.6</v>
      </c>
      <c r="E11" s="37">
        <f t="shared" si="8"/>
        <v>0.5</v>
      </c>
      <c r="F11" s="22">
        <f t="shared" si="1"/>
        <v>3.3333333333333333E-2</v>
      </c>
      <c r="G11" s="22">
        <f t="shared" si="2"/>
        <v>0</v>
      </c>
      <c r="H11" s="22">
        <f t="shared" si="3"/>
        <v>2.8259437077681238E-2</v>
      </c>
      <c r="I11" s="22">
        <f t="shared" si="4"/>
        <v>2.8259437077681228E-2</v>
      </c>
      <c r="J11" s="22">
        <f t="shared" si="5"/>
        <v>3.3405293994666713E-2</v>
      </c>
      <c r="K11" s="22">
        <f t="shared" si="6"/>
        <v>3.3405293994666713E-2</v>
      </c>
      <c r="L11" s="22">
        <f t="shared" si="7"/>
        <v>2.8259437077681249E-2</v>
      </c>
    </row>
    <row r="12" spans="1:12" x14ac:dyDescent="0.2">
      <c r="A12" s="38"/>
      <c r="B12" s="29">
        <f t="shared" si="0"/>
        <v>2.25</v>
      </c>
      <c r="C12" s="19">
        <v>135</v>
      </c>
      <c r="D12" s="37">
        <v>13.1</v>
      </c>
      <c r="E12" s="37">
        <f t="shared" si="8"/>
        <v>0.5</v>
      </c>
      <c r="F12" s="22">
        <f t="shared" si="1"/>
        <v>3.3333333333333333E-2</v>
      </c>
      <c r="G12" s="22">
        <f t="shared" si="2"/>
        <v>0</v>
      </c>
      <c r="H12" s="22">
        <f t="shared" si="3"/>
        <v>2.7739624718454158E-2</v>
      </c>
      <c r="I12" s="22">
        <f t="shared" si="4"/>
        <v>2.7739624718454151E-2</v>
      </c>
      <c r="J12" s="22">
        <f t="shared" si="5"/>
        <v>3.2064235195733377E-2</v>
      </c>
      <c r="K12" s="22">
        <f t="shared" si="6"/>
        <v>3.2064235195733377E-2</v>
      </c>
      <c r="L12" s="22">
        <f t="shared" si="7"/>
        <v>2.7739624718454165E-2</v>
      </c>
    </row>
    <row r="13" spans="1:12" x14ac:dyDescent="0.2">
      <c r="A13" s="38"/>
      <c r="B13" s="29">
        <f t="shared" si="0"/>
        <v>2.5</v>
      </c>
      <c r="C13" s="19">
        <v>150</v>
      </c>
      <c r="D13" s="37">
        <v>12.6</v>
      </c>
      <c r="E13" s="37">
        <f t="shared" si="8"/>
        <v>0.5</v>
      </c>
      <c r="F13" s="22">
        <f t="shared" si="1"/>
        <v>3.3333333333333333E-2</v>
      </c>
      <c r="G13" s="22">
        <f t="shared" si="2"/>
        <v>0</v>
      </c>
      <c r="H13" s="22">
        <f t="shared" si="3"/>
        <v>2.7393083145636106E-2</v>
      </c>
      <c r="I13" s="22">
        <f t="shared" si="4"/>
        <v>2.7393083145636099E-2</v>
      </c>
      <c r="J13" s="22">
        <f t="shared" si="5"/>
        <v>3.0991388156586707E-2</v>
      </c>
      <c r="K13" s="22">
        <f t="shared" si="6"/>
        <v>3.0991388156586707E-2</v>
      </c>
      <c r="L13" s="22">
        <f t="shared" si="7"/>
        <v>2.7393083145636113E-2</v>
      </c>
    </row>
    <row r="14" spans="1:12" x14ac:dyDescent="0.2">
      <c r="A14" s="38"/>
      <c r="B14" s="29">
        <f t="shared" si="0"/>
        <v>2.75</v>
      </c>
      <c r="C14" s="19">
        <v>165</v>
      </c>
      <c r="D14" s="37">
        <v>12.1</v>
      </c>
      <c r="E14" s="37">
        <f t="shared" si="8"/>
        <v>0.5</v>
      </c>
      <c r="F14" s="22">
        <f t="shared" si="1"/>
        <v>3.3333333333333333E-2</v>
      </c>
      <c r="G14" s="22">
        <f t="shared" si="2"/>
        <v>-1.4876236754280592E-2</v>
      </c>
      <c r="H14" s="22">
        <f t="shared" si="3"/>
        <v>2.7162055430424069E-2</v>
      </c>
      <c r="I14" s="22">
        <f t="shared" si="4"/>
        <v>2.7162055430424065E-2</v>
      </c>
      <c r="J14" s="22">
        <f t="shared" si="5"/>
        <v>3.0133110525269367E-2</v>
      </c>
      <c r="K14" s="22">
        <f t="shared" si="6"/>
        <v>3.0133110525269367E-2</v>
      </c>
      <c r="L14" s="22">
        <f t="shared" si="7"/>
        <v>2.7162055430424076E-2</v>
      </c>
    </row>
    <row r="15" spans="1:12" x14ac:dyDescent="0.2">
      <c r="A15" s="38"/>
      <c r="B15" s="29">
        <f t="shared" si="0"/>
        <v>3</v>
      </c>
      <c r="C15" s="19">
        <v>180</v>
      </c>
      <c r="D15" s="37">
        <v>11.5</v>
      </c>
      <c r="E15" s="37">
        <f t="shared" si="8"/>
        <v>0.59999999999999964</v>
      </c>
      <c r="F15" s="22">
        <f t="shared" si="1"/>
        <v>3.9999999999999973E-2</v>
      </c>
      <c r="G15" s="24">
        <f t="shared" si="2"/>
        <v>1.4876236754280592E-2</v>
      </c>
      <c r="H15" s="22">
        <f t="shared" si="3"/>
        <v>2.7008036953616046E-2</v>
      </c>
      <c r="I15" s="22">
        <f t="shared" si="4"/>
        <v>2.7008036953616043E-2</v>
      </c>
      <c r="J15" s="22">
        <f t="shared" si="5"/>
        <v>2.9446488420215498E-2</v>
      </c>
      <c r="K15" s="22">
        <f t="shared" si="6"/>
        <v>2.9446488420215498E-2</v>
      </c>
      <c r="L15" s="22">
        <f t="shared" si="7"/>
        <v>2.700803695361605E-2</v>
      </c>
    </row>
    <row r="16" spans="1:12" x14ac:dyDescent="0.2">
      <c r="A16" s="38"/>
      <c r="B16" s="29">
        <f t="shared" si="0"/>
        <v>3.25</v>
      </c>
      <c r="C16" s="19">
        <v>195</v>
      </c>
      <c r="D16" s="37">
        <v>11</v>
      </c>
      <c r="E16" s="37">
        <f t="shared" si="8"/>
        <v>0.5</v>
      </c>
      <c r="F16" s="22">
        <f t="shared" si="1"/>
        <v>3.3333333333333333E-2</v>
      </c>
      <c r="G16" s="22">
        <f t="shared" si="2"/>
        <v>0</v>
      </c>
      <c r="H16" s="22">
        <f t="shared" si="3"/>
        <v>2.6905357969077365E-2</v>
      </c>
      <c r="I16" s="22">
        <f t="shared" si="4"/>
        <v>2.6905357969077365E-2</v>
      </c>
      <c r="J16" s="22">
        <f t="shared" si="5"/>
        <v>2.88971907361724E-2</v>
      </c>
      <c r="K16" s="22">
        <f t="shared" si="6"/>
        <v>2.88971907361724E-2</v>
      </c>
      <c r="L16" s="22">
        <f t="shared" si="7"/>
        <v>2.6905357969077368E-2</v>
      </c>
    </row>
    <row r="17" spans="1:12" x14ac:dyDescent="0.2">
      <c r="A17" s="38"/>
      <c r="B17" s="29">
        <f t="shared" si="0"/>
        <v>3.5</v>
      </c>
      <c r="C17" s="19">
        <v>210</v>
      </c>
      <c r="D17" s="37">
        <v>10.5</v>
      </c>
      <c r="E17" s="37">
        <f t="shared" si="8"/>
        <v>0.5</v>
      </c>
      <c r="F17" s="22">
        <f t="shared" si="1"/>
        <v>3.3333333333333333E-2</v>
      </c>
      <c r="G17" s="22">
        <f t="shared" si="2"/>
        <v>0</v>
      </c>
      <c r="H17" s="22">
        <f t="shared" si="3"/>
        <v>2.6836905312718245E-2</v>
      </c>
      <c r="I17" s="22">
        <f t="shared" si="4"/>
        <v>2.6836905312718241E-2</v>
      </c>
      <c r="J17" s="22">
        <f t="shared" si="5"/>
        <v>2.8457752588937922E-2</v>
      </c>
      <c r="K17" s="22">
        <f t="shared" si="6"/>
        <v>2.8457752588937922E-2</v>
      </c>
      <c r="L17" s="22">
        <f t="shared" si="7"/>
        <v>2.6836905312718245E-2</v>
      </c>
    </row>
    <row r="18" spans="1:12" x14ac:dyDescent="0.2">
      <c r="A18" s="38"/>
      <c r="B18" s="29">
        <f t="shared" si="0"/>
        <v>3.75</v>
      </c>
      <c r="C18" s="19">
        <v>225</v>
      </c>
      <c r="D18" s="37">
        <v>10</v>
      </c>
      <c r="E18" s="37">
        <f t="shared" si="8"/>
        <v>0.5</v>
      </c>
      <c r="F18" s="22">
        <f t="shared" si="1"/>
        <v>3.3333333333333333E-2</v>
      </c>
      <c r="G18" s="22">
        <f t="shared" si="2"/>
        <v>0</v>
      </c>
      <c r="H18" s="22">
        <f t="shared" si="3"/>
        <v>2.679127020847883E-2</v>
      </c>
      <c r="I18" s="22">
        <f t="shared" si="4"/>
        <v>2.6791270208478827E-2</v>
      </c>
      <c r="J18" s="22">
        <f t="shared" si="5"/>
        <v>2.8106202071150339E-2</v>
      </c>
      <c r="K18" s="22">
        <f t="shared" si="6"/>
        <v>2.8106202071150339E-2</v>
      </c>
      <c r="L18" s="22">
        <f t="shared" si="7"/>
        <v>2.679127020847883E-2</v>
      </c>
    </row>
    <row r="19" spans="1:12" x14ac:dyDescent="0.2">
      <c r="A19" s="38"/>
      <c r="B19" s="29">
        <f t="shared" si="0"/>
        <v>4</v>
      </c>
      <c r="C19" s="19">
        <v>240</v>
      </c>
      <c r="D19" s="37">
        <v>9.5</v>
      </c>
      <c r="E19" s="37">
        <f t="shared" si="8"/>
        <v>0.5</v>
      </c>
      <c r="F19" s="22">
        <f t="shared" si="1"/>
        <v>3.3333333333333333E-2</v>
      </c>
      <c r="G19" s="22">
        <f t="shared" si="2"/>
        <v>0</v>
      </c>
      <c r="H19" s="22">
        <f t="shared" si="3"/>
        <v>2.6760846805652553E-2</v>
      </c>
      <c r="I19" s="22">
        <f t="shared" si="4"/>
        <v>2.6760846805652553E-2</v>
      </c>
      <c r="J19" s="22">
        <f t="shared" si="5"/>
        <v>2.7824961656920274E-2</v>
      </c>
      <c r="K19" s="22">
        <f t="shared" si="6"/>
        <v>2.7824961656920274E-2</v>
      </c>
      <c r="L19" s="22">
        <f t="shared" si="7"/>
        <v>2.6760846805652553E-2</v>
      </c>
    </row>
    <row r="20" spans="1:12" x14ac:dyDescent="0.2">
      <c r="A20" s="38"/>
      <c r="B20" s="29">
        <f t="shared" si="0"/>
        <v>4.25</v>
      </c>
      <c r="C20" s="19">
        <v>255</v>
      </c>
      <c r="D20" s="37">
        <v>9</v>
      </c>
      <c r="E20" s="37">
        <f t="shared" si="8"/>
        <v>0.5</v>
      </c>
      <c r="F20" s="22">
        <f t="shared" si="1"/>
        <v>3.3333333333333333E-2</v>
      </c>
      <c r="G20" s="22">
        <f t="shared" si="2"/>
        <v>0</v>
      </c>
      <c r="H20" s="22">
        <f t="shared" si="3"/>
        <v>2.6740564537101701E-2</v>
      </c>
      <c r="I20" s="22">
        <f t="shared" si="4"/>
        <v>2.6740564537101701E-2</v>
      </c>
      <c r="J20" s="22">
        <f t="shared" si="5"/>
        <v>2.7599969325536218E-2</v>
      </c>
      <c r="K20" s="22">
        <f t="shared" si="6"/>
        <v>2.7599969325536218E-2</v>
      </c>
      <c r="L20" s="22">
        <f t="shared" si="7"/>
        <v>2.6740564537101705E-2</v>
      </c>
    </row>
    <row r="21" spans="1:12" x14ac:dyDescent="0.2">
      <c r="A21" s="38"/>
      <c r="B21" s="29">
        <f t="shared" si="0"/>
        <v>4.5</v>
      </c>
      <c r="C21" s="19">
        <v>270</v>
      </c>
      <c r="D21" s="37">
        <v>8.5</v>
      </c>
      <c r="E21" s="37">
        <f t="shared" si="8"/>
        <v>0.5</v>
      </c>
      <c r="F21" s="22">
        <f t="shared" si="1"/>
        <v>3.3333333333333333E-2</v>
      </c>
      <c r="G21" s="22">
        <f t="shared" si="2"/>
        <v>0</v>
      </c>
      <c r="H21" s="22">
        <f t="shared" si="3"/>
        <v>2.672704302473447E-2</v>
      </c>
      <c r="I21" s="22">
        <f t="shared" si="4"/>
        <v>2.672704302473447E-2</v>
      </c>
      <c r="J21" s="22">
        <f t="shared" si="5"/>
        <v>2.7419975460428975E-2</v>
      </c>
      <c r="K21" s="22">
        <f t="shared" si="6"/>
        <v>2.7419975460428975E-2</v>
      </c>
      <c r="L21" s="22">
        <f t="shared" si="7"/>
        <v>2.672704302473447E-2</v>
      </c>
    </row>
    <row r="22" spans="1:12" x14ac:dyDescent="0.2">
      <c r="A22" s="38"/>
      <c r="B22" s="29">
        <f t="shared" si="0"/>
        <v>4.75</v>
      </c>
      <c r="C22" s="19">
        <v>285</v>
      </c>
      <c r="D22" s="37">
        <v>8</v>
      </c>
      <c r="E22" s="37">
        <f t="shared" si="8"/>
        <v>0.5</v>
      </c>
      <c r="F22" s="22">
        <f t="shared" si="1"/>
        <v>3.3333333333333333E-2</v>
      </c>
      <c r="G22" s="22">
        <f t="shared" si="2"/>
        <v>0</v>
      </c>
      <c r="H22" s="22">
        <f t="shared" si="3"/>
        <v>2.6718028683156314E-2</v>
      </c>
      <c r="I22" s="22">
        <f t="shared" si="4"/>
        <v>2.6718028683156314E-2</v>
      </c>
      <c r="J22" s="22">
        <f t="shared" si="5"/>
        <v>2.7275980368343181E-2</v>
      </c>
      <c r="K22" s="22">
        <f t="shared" si="6"/>
        <v>2.7275980368343181E-2</v>
      </c>
      <c r="L22" s="22">
        <f t="shared" si="7"/>
        <v>2.6718028683156314E-2</v>
      </c>
    </row>
    <row r="23" spans="1:12" x14ac:dyDescent="0.2">
      <c r="A23" s="38"/>
      <c r="B23" s="29">
        <f t="shared" si="0"/>
        <v>5</v>
      </c>
      <c r="C23" s="19">
        <v>300</v>
      </c>
      <c r="D23" s="37">
        <v>7.5</v>
      </c>
      <c r="E23" s="37">
        <f t="shared" si="8"/>
        <v>0.5</v>
      </c>
      <c r="F23" s="22">
        <f t="shared" si="1"/>
        <v>3.3333333333333333E-2</v>
      </c>
      <c r="G23" s="22">
        <f t="shared" si="2"/>
        <v>0</v>
      </c>
      <c r="H23" s="22">
        <f t="shared" si="3"/>
        <v>2.6712019122104209E-2</v>
      </c>
      <c r="I23" s="22">
        <f t="shared" si="4"/>
        <v>2.6712019122104209E-2</v>
      </c>
      <c r="J23" s="22">
        <f t="shared" si="5"/>
        <v>2.7160784294674545E-2</v>
      </c>
      <c r="K23" s="22">
        <f t="shared" si="6"/>
        <v>2.7160784294674545E-2</v>
      </c>
      <c r="L23" s="22">
        <f t="shared" si="7"/>
        <v>2.6712019122104209E-2</v>
      </c>
    </row>
    <row r="24" spans="1:12" x14ac:dyDescent="0.2">
      <c r="A24" s="38"/>
      <c r="B24" s="29">
        <f t="shared" si="0"/>
        <v>5.25</v>
      </c>
      <c r="C24" s="19">
        <v>315</v>
      </c>
      <c r="D24" s="37">
        <v>7</v>
      </c>
      <c r="E24" s="37">
        <f t="shared" si="8"/>
        <v>0.5</v>
      </c>
      <c r="F24" s="22">
        <f t="shared" si="1"/>
        <v>3.3333333333333333E-2</v>
      </c>
      <c r="G24" s="22">
        <f t="shared" si="2"/>
        <v>0</v>
      </c>
      <c r="H24" s="22">
        <f t="shared" si="3"/>
        <v>2.6708012748069474E-2</v>
      </c>
      <c r="I24" s="22">
        <f>0.0267+(($F$4-0.0267)*EXP(-$G$8*$C24))</f>
        <v>2.6708012748069474E-2</v>
      </c>
      <c r="J24" s="22">
        <f t="shared" si="5"/>
        <v>2.7068627435739637E-2</v>
      </c>
      <c r="K24" s="22">
        <f t="shared" si="6"/>
        <v>2.7068627435739637E-2</v>
      </c>
      <c r="L24" s="22">
        <f t="shared" si="7"/>
        <v>2.6708012748069474E-2</v>
      </c>
    </row>
    <row r="25" spans="1:12" x14ac:dyDescent="0.2">
      <c r="A25" s="38"/>
      <c r="B25" s="29">
        <f t="shared" si="0"/>
        <v>5.5</v>
      </c>
      <c r="C25" s="19">
        <v>330</v>
      </c>
      <c r="D25" s="37">
        <v>6.5</v>
      </c>
      <c r="E25" s="37">
        <f t="shared" si="8"/>
        <v>0.5</v>
      </c>
      <c r="F25" s="22">
        <f t="shared" si="1"/>
        <v>3.3333333333333333E-2</v>
      </c>
      <c r="G25" s="22">
        <f t="shared" si="2"/>
        <v>0</v>
      </c>
      <c r="H25" s="22">
        <f t="shared" si="3"/>
        <v>2.6705341832046318E-2</v>
      </c>
      <c r="I25" s="22">
        <f t="shared" si="4"/>
        <v>2.6705341832046314E-2</v>
      </c>
      <c r="J25" s="22">
        <f t="shared" si="5"/>
        <v>2.699490194859171E-2</v>
      </c>
      <c r="K25" s="22">
        <f t="shared" si="6"/>
        <v>2.699490194859171E-2</v>
      </c>
      <c r="L25" s="22">
        <f t="shared" si="7"/>
        <v>2.6705341832046318E-2</v>
      </c>
    </row>
    <row r="26" spans="1:12" x14ac:dyDescent="0.2">
      <c r="A26" s="38"/>
      <c r="B26" s="29">
        <f t="shared" si="0"/>
        <v>5.75</v>
      </c>
      <c r="C26" s="19">
        <v>345</v>
      </c>
      <c r="D26" s="37">
        <v>6</v>
      </c>
      <c r="E26" s="37">
        <f>D25-D26</f>
        <v>0.5</v>
      </c>
      <c r="F26" s="22">
        <f t="shared" si="1"/>
        <v>3.3333333333333333E-2</v>
      </c>
      <c r="G26" s="22">
        <f t="shared" si="2"/>
        <v>-2.7031007207210963E-2</v>
      </c>
      <c r="H26" s="22">
        <f t="shared" si="3"/>
        <v>2.6703561221364212E-2</v>
      </c>
      <c r="I26" s="22">
        <f t="shared" si="4"/>
        <v>2.6703561221364212E-2</v>
      </c>
      <c r="J26" s="22">
        <f t="shared" si="5"/>
        <v>2.6935921558873369E-2</v>
      </c>
      <c r="K26" s="22">
        <f t="shared" si="6"/>
        <v>2.6935921558873369E-2</v>
      </c>
      <c r="L26" s="22">
        <f t="shared" si="7"/>
        <v>2.6703561221364212E-2</v>
      </c>
    </row>
    <row r="27" spans="1:12" x14ac:dyDescent="0.2">
      <c r="A27" s="38"/>
      <c r="B27" s="29">
        <f t="shared" si="0"/>
        <v>6</v>
      </c>
      <c r="C27" s="19">
        <v>360</v>
      </c>
      <c r="D27" s="37">
        <v>5.3</v>
      </c>
      <c r="E27" s="37">
        <f t="shared" si="8"/>
        <v>0.70000000000000018</v>
      </c>
      <c r="F27" s="22">
        <f t="shared" si="1"/>
        <v>4.6666666666666676E-2</v>
      </c>
      <c r="G27" s="24">
        <f t="shared" si="2"/>
        <v>2.7031007207210959E-2</v>
      </c>
      <c r="H27" s="22">
        <f t="shared" si="3"/>
        <v>2.670237414757614E-2</v>
      </c>
      <c r="I27" s="22">
        <f t="shared" si="4"/>
        <v>2.670237414757614E-2</v>
      </c>
      <c r="J27" s="22">
        <f t="shared" si="5"/>
        <v>2.6888737247098695E-2</v>
      </c>
      <c r="K27" s="22">
        <f t="shared" si="6"/>
        <v>2.6888737247098695E-2</v>
      </c>
      <c r="L27" s="22">
        <f t="shared" si="7"/>
        <v>2.670237414757614E-2</v>
      </c>
    </row>
    <row r="28" spans="1:12" x14ac:dyDescent="0.2">
      <c r="A28" s="38"/>
      <c r="B28" s="29">
        <f t="shared" si="0"/>
        <v>6.25</v>
      </c>
      <c r="C28" s="19">
        <v>375</v>
      </c>
      <c r="D28" s="37">
        <v>4.8</v>
      </c>
      <c r="E28" s="37">
        <f t="shared" si="8"/>
        <v>0.5</v>
      </c>
      <c r="F28" s="22">
        <f t="shared" si="1"/>
        <v>3.3333333333333333E-2</v>
      </c>
      <c r="G28" s="22">
        <f t="shared" si="2"/>
        <v>0</v>
      </c>
      <c r="H28" s="22">
        <f t="shared" si="3"/>
        <v>2.670158276505076E-2</v>
      </c>
      <c r="I28" s="22">
        <f t="shared" si="4"/>
        <v>2.670158276505076E-2</v>
      </c>
      <c r="J28" s="22">
        <f t="shared" si="5"/>
        <v>2.6850989797678956E-2</v>
      </c>
      <c r="K28" s="22">
        <f t="shared" si="6"/>
        <v>2.6850989797678956E-2</v>
      </c>
      <c r="L28" s="22">
        <f t="shared" si="7"/>
        <v>2.670158276505076E-2</v>
      </c>
    </row>
    <row r="29" spans="1:12" x14ac:dyDescent="0.2">
      <c r="A29" s="38"/>
      <c r="B29" s="29">
        <f t="shared" si="0"/>
        <v>6.5</v>
      </c>
      <c r="C29" s="19">
        <v>390</v>
      </c>
      <c r="D29" s="37">
        <v>4.3</v>
      </c>
      <c r="E29" s="37">
        <f t="shared" si="8"/>
        <v>0.5</v>
      </c>
      <c r="F29" s="22">
        <f t="shared" si="1"/>
        <v>3.3333333333333333E-2</v>
      </c>
      <c r="G29" s="22">
        <v>0</v>
      </c>
      <c r="H29" s="22">
        <f t="shared" si="3"/>
        <v>2.670105517670051E-2</v>
      </c>
      <c r="I29" s="22">
        <f t="shared" si="4"/>
        <v>2.670105517670051E-2</v>
      </c>
      <c r="J29" s="22">
        <f t="shared" si="5"/>
        <v>2.6820791838143166E-2</v>
      </c>
      <c r="K29" s="22">
        <f t="shared" si="6"/>
        <v>2.6820791838143166E-2</v>
      </c>
      <c r="L29" s="22">
        <f t="shared" si="7"/>
        <v>2.670105517670051E-2</v>
      </c>
    </row>
    <row r="30" spans="1:12" x14ac:dyDescent="0.2">
      <c r="A30" s="38"/>
      <c r="B30" s="29">
        <f t="shared" si="0"/>
        <v>6.75</v>
      </c>
      <c r="C30" s="19">
        <v>405</v>
      </c>
      <c r="D30" s="37">
        <v>4.2</v>
      </c>
      <c r="E30" s="37">
        <f t="shared" si="8"/>
        <v>9.9999999999999645E-2</v>
      </c>
      <c r="F30" s="22">
        <f t="shared" si="1"/>
        <v>6.6666666666666428E-3</v>
      </c>
      <c r="G30" s="22"/>
      <c r="H30" s="22">
        <f t="shared" si="3"/>
        <v>2.6700703451133671E-2</v>
      </c>
      <c r="I30" s="22">
        <f>0.0267+(($F$4-0.0267)*EXP(-$G$8*$C30))</f>
        <v>2.6700703451133671E-2</v>
      </c>
      <c r="J30" s="22">
        <f t="shared" si="5"/>
        <v>2.6796633470514534E-2</v>
      </c>
      <c r="K30" s="22">
        <f t="shared" si="6"/>
        <v>2.6796633470514534E-2</v>
      </c>
      <c r="L30" s="22">
        <f t="shared" si="7"/>
        <v>2.6700703451133671E-2</v>
      </c>
    </row>
    <row r="33" spans="1:10" x14ac:dyDescent="0.2">
      <c r="A33" s="3" t="s">
        <v>14</v>
      </c>
      <c r="B33" s="1"/>
    </row>
    <row r="34" spans="1:10" x14ac:dyDescent="0.2">
      <c r="A34" s="3" t="s">
        <v>9</v>
      </c>
      <c r="B34" s="6">
        <v>0.29670000000000002</v>
      </c>
      <c r="D34" s="3" t="s">
        <v>16</v>
      </c>
      <c r="E34" s="64">
        <v>0.26700000000000002</v>
      </c>
      <c r="F34" s="3" t="s">
        <v>17</v>
      </c>
      <c r="G34" s="6">
        <f>I30</f>
        <v>2.6700703451133671E-2</v>
      </c>
      <c r="H34" s="3" t="s">
        <v>17</v>
      </c>
    </row>
    <row r="35" spans="1:10" x14ac:dyDescent="0.2">
      <c r="A35" s="3" t="s">
        <v>10</v>
      </c>
      <c r="B35">
        <v>0.20599999999999999</v>
      </c>
      <c r="E35">
        <f>E34*3600</f>
        <v>961.2</v>
      </c>
      <c r="F35" s="3" t="s">
        <v>18</v>
      </c>
      <c r="G35">
        <f>G34*3600</f>
        <v>96.122532424081214</v>
      </c>
      <c r="H35" s="3" t="s">
        <v>18</v>
      </c>
      <c r="I35">
        <f>G35*10</f>
        <v>961.22532424081214</v>
      </c>
      <c r="J35" t="s">
        <v>45</v>
      </c>
    </row>
    <row r="36" spans="1:10" x14ac:dyDescent="0.2">
      <c r="A36" s="16" t="s">
        <v>11</v>
      </c>
      <c r="B36" s="8">
        <v>0.29670000000000002</v>
      </c>
      <c r="E36" s="17">
        <f>E35*24</f>
        <v>23068.800000000003</v>
      </c>
      <c r="F36" s="3" t="s">
        <v>19</v>
      </c>
      <c r="G36" s="17">
        <f>G35*24</f>
        <v>2306.9407781779491</v>
      </c>
      <c r="H36" s="3" t="s">
        <v>19</v>
      </c>
    </row>
    <row r="37" spans="1:10" x14ac:dyDescent="0.2">
      <c r="A37" s="3" t="s">
        <v>12</v>
      </c>
      <c r="B37">
        <v>0.29670000000000002</v>
      </c>
    </row>
    <row r="38" spans="1:10" x14ac:dyDescent="0.2">
      <c r="A38" s="3" t="s">
        <v>13</v>
      </c>
      <c r="B38">
        <v>0.20599999999999999</v>
      </c>
    </row>
    <row r="39" spans="1:10" ht="15" x14ac:dyDescent="0.2">
      <c r="A39" s="14" t="s">
        <v>15</v>
      </c>
      <c r="B39" s="15">
        <f>MAX(B34:B38)</f>
        <v>0.29670000000000002</v>
      </c>
      <c r="D39" t="s">
        <v>44</v>
      </c>
      <c r="E39">
        <v>600.4</v>
      </c>
      <c r="F39" t="s">
        <v>45</v>
      </c>
    </row>
    <row r="40" spans="1:10" x14ac:dyDescent="0.2">
      <c r="E40">
        <f>E39/10</f>
        <v>60.04</v>
      </c>
      <c r="F40" t="s">
        <v>18</v>
      </c>
    </row>
    <row r="41" spans="1:10" x14ac:dyDescent="0.2">
      <c r="E41" s="6">
        <f>E40/3600</f>
        <v>1.6677777777777777E-2</v>
      </c>
      <c r="F41" s="3" t="s">
        <v>17</v>
      </c>
    </row>
    <row r="43" spans="1:10" x14ac:dyDescent="0.2">
      <c r="G43" t="s">
        <v>11</v>
      </c>
    </row>
    <row r="45" spans="1:10" x14ac:dyDescent="0.2">
      <c r="G45" s="7">
        <v>5.8673333333333362E-2</v>
      </c>
    </row>
    <row r="46" spans="1:10" x14ac:dyDescent="0.2">
      <c r="G46" s="7">
        <v>5.2278666666666709E-2</v>
      </c>
    </row>
    <row r="47" spans="1:10" x14ac:dyDescent="0.2">
      <c r="G47" s="7">
        <v>4.7162933333333386E-2</v>
      </c>
    </row>
    <row r="48" spans="1:10" x14ac:dyDescent="0.2">
      <c r="G48" s="7">
        <v>4.3070346666666724E-2</v>
      </c>
    </row>
    <row r="49" spans="7:7" x14ac:dyDescent="0.2">
      <c r="G49" s="7">
        <v>3.9796277333333394E-2</v>
      </c>
    </row>
    <row r="50" spans="7:7" x14ac:dyDescent="0.2">
      <c r="G50" s="7">
        <v>3.7177021866666722E-2</v>
      </c>
    </row>
    <row r="51" spans="7:7" x14ac:dyDescent="0.2">
      <c r="G51" s="7">
        <v>3.5081617493333384E-2</v>
      </c>
    </row>
    <row r="52" spans="7:7" x14ac:dyDescent="0.2">
      <c r="G52" s="7">
        <v>3.3405293994666713E-2</v>
      </c>
    </row>
    <row r="53" spans="7:7" x14ac:dyDescent="0.2">
      <c r="G53" s="7">
        <v>3.2064235195733377E-2</v>
      </c>
    </row>
    <row r="54" spans="7:7" x14ac:dyDescent="0.2">
      <c r="G54" s="7">
        <v>3.0991388156586707E-2</v>
      </c>
    </row>
    <row r="55" spans="7:7" x14ac:dyDescent="0.2">
      <c r="G55" s="7">
        <v>3.0133110525269367E-2</v>
      </c>
    </row>
    <row r="56" spans="7:7" x14ac:dyDescent="0.2">
      <c r="G56" s="7">
        <v>2.9446488420215498E-2</v>
      </c>
    </row>
    <row r="57" spans="7:7" x14ac:dyDescent="0.2">
      <c r="G57" s="7">
        <v>2.88971907361724E-2</v>
      </c>
    </row>
    <row r="58" spans="7:7" x14ac:dyDescent="0.2">
      <c r="G58" s="7">
        <v>2.8457752588937922E-2</v>
      </c>
    </row>
    <row r="59" spans="7:7" x14ac:dyDescent="0.2">
      <c r="G59" s="7">
        <v>2.8106202071150339E-2</v>
      </c>
    </row>
    <row r="60" spans="7:7" x14ac:dyDescent="0.2">
      <c r="G60" s="7">
        <v>2.7824961656920274E-2</v>
      </c>
    </row>
    <row r="61" spans="7:7" x14ac:dyDescent="0.2">
      <c r="G61" s="7">
        <v>2.7599969325536218E-2</v>
      </c>
    </row>
    <row r="62" spans="7:7" x14ac:dyDescent="0.2">
      <c r="G62" s="7">
        <v>2.7419975460428975E-2</v>
      </c>
    </row>
    <row r="63" spans="7:7" x14ac:dyDescent="0.2">
      <c r="G63" s="7">
        <v>2.7275980368343181E-2</v>
      </c>
    </row>
    <row r="64" spans="7:7" x14ac:dyDescent="0.2">
      <c r="G64" s="7">
        <v>2.7160784294674545E-2</v>
      </c>
    </row>
    <row r="65" spans="7:7" x14ac:dyDescent="0.2">
      <c r="G65" s="7">
        <v>2.7068627435739637E-2</v>
      </c>
    </row>
    <row r="66" spans="7:7" x14ac:dyDescent="0.2">
      <c r="G66" s="7">
        <v>2.699490194859171E-2</v>
      </c>
    </row>
    <row r="67" spans="7:7" x14ac:dyDescent="0.2">
      <c r="G67" s="7">
        <v>2.6935921558873369E-2</v>
      </c>
    </row>
    <row r="68" spans="7:7" x14ac:dyDescent="0.2">
      <c r="G68" s="7">
        <v>2.6888737247098695E-2</v>
      </c>
    </row>
    <row r="69" spans="7:7" x14ac:dyDescent="0.2">
      <c r="G69" s="7">
        <v>2.6850989797678956E-2</v>
      </c>
    </row>
    <row r="70" spans="7:7" x14ac:dyDescent="0.2">
      <c r="G70" s="7">
        <v>2.6820791838143166E-2</v>
      </c>
    </row>
    <row r="71" spans="7:7" x14ac:dyDescent="0.2">
      <c r="G71" s="7">
        <v>2.6796633470514534E-2</v>
      </c>
    </row>
  </sheetData>
  <mergeCells count="6">
    <mergeCell ref="G1:G2"/>
    <mergeCell ref="A1:A2"/>
    <mergeCell ref="B1:B2"/>
    <mergeCell ref="C1:C2"/>
    <mergeCell ref="D1:D2"/>
    <mergeCell ref="E1:E2"/>
  </mergeCells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opLeftCell="G16" zoomScaleNormal="100" workbookViewId="0">
      <selection activeCell="F47" sqref="F47"/>
    </sheetView>
  </sheetViews>
  <sheetFormatPr defaultColWidth="10" defaultRowHeight="14.25" x14ac:dyDescent="0.2"/>
  <cols>
    <col min="2" max="2" width="10" style="2"/>
    <col min="4" max="5" width="10" style="1"/>
  </cols>
  <sheetData>
    <row r="1" spans="1:12" x14ac:dyDescent="0.2">
      <c r="A1" s="67"/>
      <c r="B1" s="72" t="s">
        <v>2</v>
      </c>
      <c r="C1" s="74" t="s">
        <v>3</v>
      </c>
      <c r="D1" s="75" t="s">
        <v>0</v>
      </c>
      <c r="E1" s="75" t="s">
        <v>1</v>
      </c>
      <c r="F1" s="26" t="s">
        <v>22</v>
      </c>
      <c r="G1" s="74" t="s">
        <v>7</v>
      </c>
      <c r="H1" s="26" t="s">
        <v>23</v>
      </c>
      <c r="I1" s="26" t="s">
        <v>23</v>
      </c>
      <c r="J1" s="26" t="s">
        <v>23</v>
      </c>
      <c r="K1" s="26" t="s">
        <v>23</v>
      </c>
      <c r="L1" s="26" t="s">
        <v>23</v>
      </c>
    </row>
    <row r="2" spans="1:12" x14ac:dyDescent="0.2">
      <c r="A2" s="67"/>
      <c r="B2" s="72"/>
      <c r="C2" s="74"/>
      <c r="D2" s="75"/>
      <c r="E2" s="75"/>
      <c r="F2" s="26" t="s">
        <v>6</v>
      </c>
      <c r="G2" s="67"/>
      <c r="H2" s="26" t="s">
        <v>9</v>
      </c>
      <c r="I2" s="26" t="s">
        <v>10</v>
      </c>
      <c r="J2" s="26" t="s">
        <v>11</v>
      </c>
      <c r="K2" s="26" t="s">
        <v>12</v>
      </c>
      <c r="L2" s="26" t="s">
        <v>13</v>
      </c>
    </row>
    <row r="3" spans="1:12" x14ac:dyDescent="0.2">
      <c r="A3" s="19"/>
      <c r="B3" s="29"/>
      <c r="C3" s="19"/>
      <c r="D3" s="20">
        <v>24.6</v>
      </c>
      <c r="E3" s="19"/>
      <c r="F3" s="19"/>
      <c r="G3" s="23"/>
      <c r="H3" s="23"/>
      <c r="I3" s="23"/>
      <c r="J3" s="23"/>
    </row>
    <row r="4" spans="1:12" x14ac:dyDescent="0.2">
      <c r="A4" s="19">
        <v>1</v>
      </c>
      <c r="B4" s="29">
        <f t="shared" ref="B4:B31" si="0">(C4/60)</f>
        <v>0.25</v>
      </c>
      <c r="C4" s="19">
        <v>15</v>
      </c>
      <c r="D4" s="20">
        <v>23.6</v>
      </c>
      <c r="E4" s="20">
        <f>(D3-D4)</f>
        <v>1</v>
      </c>
      <c r="F4" s="24">
        <f>E4/(C4-C3)</f>
        <v>6.6666666666666666E-2</v>
      </c>
      <c r="G4" s="24">
        <f>(1/(C5-C4))*LN((F4-$F$31)/(F5-$F$31))</f>
        <v>1.4876236754280295E-2</v>
      </c>
      <c r="H4" s="22">
        <f>0.0333+(($F$4-0.0333)*EXP(-$G$4*$C4))</f>
        <v>5.9993333333333475E-2</v>
      </c>
      <c r="I4" s="22">
        <f>0.0333+(($F$4-0.0333)*EXP(-$G$9*$C4))</f>
        <v>5.9993333333333246E-2</v>
      </c>
      <c r="J4" s="22">
        <f>0.0333+(($F$4-0.0333)*EXP(-$G$13*$C4))</f>
        <v>4.9983333333333407E-2</v>
      </c>
      <c r="K4" s="22">
        <f>0.0333+(($F$4-0.0333)*EXP(-$G$17*$C4))</f>
        <v>4.9983333333333178E-2</v>
      </c>
      <c r="L4" s="22">
        <f>0.0333+(($F$4-0.0333)*EXP(-$G$28*$C4))</f>
        <v>4.4422222222222182E-2</v>
      </c>
    </row>
    <row r="5" spans="1:12" x14ac:dyDescent="0.2">
      <c r="A5" s="19">
        <v>2</v>
      </c>
      <c r="B5" s="29">
        <f t="shared" si="0"/>
        <v>0.5</v>
      </c>
      <c r="C5" s="19">
        <v>30</v>
      </c>
      <c r="D5" s="20">
        <v>22.7</v>
      </c>
      <c r="E5" s="20">
        <f t="shared" ref="E5:E31" si="1">(D4-D5)</f>
        <v>0.90000000000000213</v>
      </c>
      <c r="F5" s="24">
        <f t="shared" ref="F5:F31" si="2">E5/(C5-C4)</f>
        <v>6.0000000000000143E-2</v>
      </c>
      <c r="G5" s="22">
        <f t="shared" ref="G5:G28" si="3">(1/(C6-C5))*LN((F5-$F$31)/(F6-$F$31))</f>
        <v>5.9211894646674756E-16</v>
      </c>
      <c r="H5" s="22">
        <f t="shared" ref="H5:H31" si="4">0.0333+(($F$4-0.0333)*EXP(-$G$4*$C5))</f>
        <v>5.4654666666666893E-2</v>
      </c>
      <c r="I5" s="22">
        <f t="shared" ref="I5:I31" si="5">0.0333+(($F$4-0.0333)*EXP(-$G$9*$C5))</f>
        <v>5.4654666666666518E-2</v>
      </c>
      <c r="J5" s="22">
        <f t="shared" ref="J5:J31" si="6">0.0333+(($F$4-0.0333)*EXP(-$G$13*$C5))</f>
        <v>4.1641666666666743E-2</v>
      </c>
      <c r="K5" s="22">
        <f t="shared" ref="K5:K31" si="7">0.0333+(($F$4-0.0333)*EXP(-$G$17*$C5))</f>
        <v>4.1641666666666514E-2</v>
      </c>
      <c r="L5" s="22">
        <f t="shared" ref="L5:L31" si="8">0.0333+(($F$4-0.0333)*EXP(-$G$28*$C5))</f>
        <v>3.7007407407407385E-2</v>
      </c>
    </row>
    <row r="6" spans="1:12" x14ac:dyDescent="0.2">
      <c r="A6" s="19">
        <v>3</v>
      </c>
      <c r="B6" s="29">
        <f t="shared" si="0"/>
        <v>0.75</v>
      </c>
      <c r="C6" s="19">
        <v>45</v>
      </c>
      <c r="D6" s="20">
        <v>21.8</v>
      </c>
      <c r="E6" s="20">
        <f t="shared" si="1"/>
        <v>0.89999999999999858</v>
      </c>
      <c r="F6" s="24">
        <f>E6/(C6-C5)</f>
        <v>5.9999999999999908E-2</v>
      </c>
      <c r="G6" s="22">
        <f>(1/(C7-C6))*LN((F6-$F$31)/(F7-$F$31))</f>
        <v>-5.9211894646675278E-16</v>
      </c>
      <c r="H6" s="22">
        <f t="shared" si="4"/>
        <v>5.0383733333333611E-2</v>
      </c>
      <c r="I6" s="22">
        <f t="shared" si="5"/>
        <v>5.038373333333316E-2</v>
      </c>
      <c r="J6" s="22">
        <f t="shared" si="6"/>
        <v>3.7470833333333391E-2</v>
      </c>
      <c r="K6" s="22">
        <f t="shared" si="7"/>
        <v>3.7470833333333217E-2</v>
      </c>
      <c r="L6" s="22">
        <f t="shared" si="8"/>
        <v>3.453580246913579E-2</v>
      </c>
    </row>
    <row r="7" spans="1:12" x14ac:dyDescent="0.2">
      <c r="A7" s="19">
        <v>4</v>
      </c>
      <c r="B7" s="29">
        <f t="shared" si="0"/>
        <v>1</v>
      </c>
      <c r="C7" s="19">
        <v>60</v>
      </c>
      <c r="D7" s="20">
        <v>20.9</v>
      </c>
      <c r="E7" s="20">
        <f t="shared" si="1"/>
        <v>0.90000000000000213</v>
      </c>
      <c r="F7" s="24">
        <f t="shared" si="2"/>
        <v>6.0000000000000143E-2</v>
      </c>
      <c r="G7" s="22">
        <f t="shared" si="3"/>
        <v>5.9211894646674756E-16</v>
      </c>
      <c r="H7" s="22">
        <f t="shared" si="4"/>
        <v>4.696698666666696E-2</v>
      </c>
      <c r="I7" s="22">
        <f t="shared" si="5"/>
        <v>4.6966986666666481E-2</v>
      </c>
      <c r="J7" s="22">
        <f t="shared" si="6"/>
        <v>3.5385416666666704E-2</v>
      </c>
      <c r="K7" s="22">
        <f t="shared" si="7"/>
        <v>3.5385416666666593E-2</v>
      </c>
      <c r="L7" s="22">
        <f t="shared" si="8"/>
        <v>3.3711934156378597E-2</v>
      </c>
    </row>
    <row r="8" spans="1:12" x14ac:dyDescent="0.2">
      <c r="A8" s="19">
        <v>5</v>
      </c>
      <c r="B8" s="29">
        <f t="shared" si="0"/>
        <v>1.25</v>
      </c>
      <c r="C8" s="19">
        <v>75</v>
      </c>
      <c r="D8" s="20">
        <v>20</v>
      </c>
      <c r="E8" s="20">
        <f t="shared" si="1"/>
        <v>0.89999999999999858</v>
      </c>
      <c r="F8" s="24">
        <f t="shared" si="2"/>
        <v>5.9999999999999908E-2</v>
      </c>
      <c r="G8" s="22">
        <f t="shared" si="3"/>
        <v>-1.4876236754280878E-2</v>
      </c>
      <c r="H8" s="22">
        <f t="shared" si="4"/>
        <v>4.4233589333333628E-2</v>
      </c>
      <c r="I8" s="22">
        <f t="shared" si="5"/>
        <v>4.423358933333315E-2</v>
      </c>
      <c r="J8" s="22">
        <f t="shared" si="6"/>
        <v>3.434270833333336E-2</v>
      </c>
      <c r="K8" s="22">
        <f t="shared" si="7"/>
        <v>3.4342708333333291E-2</v>
      </c>
      <c r="L8" s="22">
        <f t="shared" si="8"/>
        <v>3.3437311385459537E-2</v>
      </c>
    </row>
    <row r="9" spans="1:12" x14ac:dyDescent="0.2">
      <c r="A9" s="19">
        <v>6</v>
      </c>
      <c r="B9" s="29">
        <f t="shared" si="0"/>
        <v>1.5</v>
      </c>
      <c r="C9" s="19">
        <v>90</v>
      </c>
      <c r="D9" s="20">
        <v>19</v>
      </c>
      <c r="E9" s="20">
        <f t="shared" si="1"/>
        <v>1</v>
      </c>
      <c r="F9" s="24">
        <f t="shared" si="2"/>
        <v>6.6666666666666666E-2</v>
      </c>
      <c r="G9" s="24">
        <f>(1/(C10-C9))*LN((F9-$F$31)/(F10-$F$31))</f>
        <v>1.4876236754280875E-2</v>
      </c>
      <c r="H9" s="22">
        <f t="shared" si="4"/>
        <v>4.2046871466666948E-2</v>
      </c>
      <c r="I9" s="22">
        <f t="shared" si="5"/>
        <v>4.2046871466666497E-2</v>
      </c>
      <c r="J9" s="22">
        <f t="shared" si="6"/>
        <v>3.3821354166666685E-2</v>
      </c>
      <c r="K9" s="22">
        <f t="shared" si="7"/>
        <v>3.3821354166666644E-2</v>
      </c>
      <c r="L9" s="22">
        <f t="shared" si="8"/>
        <v>3.334577046181985E-2</v>
      </c>
    </row>
    <row r="10" spans="1:12" x14ac:dyDescent="0.2">
      <c r="A10" s="19">
        <v>7</v>
      </c>
      <c r="B10" s="29">
        <f t="shared" si="0"/>
        <v>1.75</v>
      </c>
      <c r="C10" s="19">
        <v>105</v>
      </c>
      <c r="D10" s="20">
        <v>18.100000000000001</v>
      </c>
      <c r="E10" s="20">
        <f t="shared" si="1"/>
        <v>0.89999999999999858</v>
      </c>
      <c r="F10" s="24">
        <f t="shared" si="2"/>
        <v>5.9999999999999908E-2</v>
      </c>
      <c r="G10" s="22">
        <f t="shared" si="3"/>
        <v>-5.9211894646675278E-16</v>
      </c>
      <c r="H10" s="22">
        <f t="shared" si="4"/>
        <v>4.0297497173333599E-2</v>
      </c>
      <c r="I10" s="22">
        <f t="shared" si="5"/>
        <v>4.0297497173333169E-2</v>
      </c>
      <c r="J10" s="22">
        <f t="shared" si="6"/>
        <v>3.3560677083333344E-2</v>
      </c>
      <c r="K10" s="22">
        <f t="shared" si="7"/>
        <v>3.3560677083333317E-2</v>
      </c>
      <c r="L10" s="22">
        <f t="shared" si="8"/>
        <v>3.3315256820606619E-2</v>
      </c>
    </row>
    <row r="11" spans="1:12" x14ac:dyDescent="0.2">
      <c r="A11" s="19">
        <v>8</v>
      </c>
      <c r="B11" s="29">
        <f t="shared" si="0"/>
        <v>2</v>
      </c>
      <c r="C11" s="19">
        <v>120</v>
      </c>
      <c r="D11" s="20">
        <v>17.2</v>
      </c>
      <c r="E11" s="20">
        <f t="shared" si="1"/>
        <v>0.90000000000000213</v>
      </c>
      <c r="F11" s="24">
        <f t="shared" si="2"/>
        <v>6.0000000000000143E-2</v>
      </c>
      <c r="G11" s="22">
        <f t="shared" si="3"/>
        <v>5.9211894646674756E-16</v>
      </c>
      <c r="H11" s="22">
        <f t="shared" si="4"/>
        <v>3.8897997738666909E-2</v>
      </c>
      <c r="I11" s="22">
        <f t="shared" si="5"/>
        <v>3.889799773866652E-2</v>
      </c>
      <c r="J11" s="22">
        <f t="shared" si="6"/>
        <v>3.3430338541666674E-2</v>
      </c>
      <c r="K11" s="22">
        <f t="shared" si="7"/>
        <v>3.343033854166666E-2</v>
      </c>
      <c r="L11" s="22">
        <f t="shared" si="8"/>
        <v>3.3305085606868873E-2</v>
      </c>
    </row>
    <row r="12" spans="1:12" x14ac:dyDescent="0.2">
      <c r="A12" s="19">
        <v>9</v>
      </c>
      <c r="B12" s="29">
        <f t="shared" si="0"/>
        <v>2.25</v>
      </c>
      <c r="C12" s="19">
        <v>135</v>
      </c>
      <c r="D12" s="20">
        <v>16.3</v>
      </c>
      <c r="E12" s="20">
        <f t="shared" si="1"/>
        <v>0.89999999999999858</v>
      </c>
      <c r="F12" s="24">
        <f t="shared" si="2"/>
        <v>5.9999999999999908E-2</v>
      </c>
      <c r="G12" s="22">
        <f t="shared" si="3"/>
        <v>-2.960594732333757E-16</v>
      </c>
      <c r="H12" s="22">
        <f t="shared" si="4"/>
        <v>3.7778398190933551E-2</v>
      </c>
      <c r="I12" s="22">
        <f t="shared" si="5"/>
        <v>3.7778398190933205E-2</v>
      </c>
      <c r="J12" s="22">
        <f t="shared" si="6"/>
        <v>3.3365169270833342E-2</v>
      </c>
      <c r="K12" s="22">
        <f t="shared" si="7"/>
        <v>3.3365169270833328E-2</v>
      </c>
      <c r="L12" s="22">
        <f t="shared" si="8"/>
        <v>3.3301695202289629E-2</v>
      </c>
    </row>
    <row r="13" spans="1:12" x14ac:dyDescent="0.2">
      <c r="A13" s="19">
        <v>10</v>
      </c>
      <c r="B13" s="29">
        <f t="shared" si="0"/>
        <v>2.5</v>
      </c>
      <c r="C13" s="19">
        <v>150</v>
      </c>
      <c r="D13" s="20">
        <v>15.4</v>
      </c>
      <c r="E13" s="20">
        <f t="shared" si="1"/>
        <v>0.90000000000000036</v>
      </c>
      <c r="F13" s="24">
        <f t="shared" si="2"/>
        <v>6.0000000000000026E-2</v>
      </c>
      <c r="G13" s="24">
        <f t="shared" si="3"/>
        <v>4.6209812037329392E-2</v>
      </c>
      <c r="H13" s="22">
        <f t="shared" si="4"/>
        <v>3.6882718552746857E-2</v>
      </c>
      <c r="I13" s="22">
        <f t="shared" si="5"/>
        <v>3.6882718552746552E-2</v>
      </c>
      <c r="J13" s="22">
        <f t="shared" si="6"/>
        <v>3.3332584635416669E-2</v>
      </c>
      <c r="K13" s="22">
        <f t="shared" si="7"/>
        <v>3.3332584635416669E-2</v>
      </c>
      <c r="L13" s="22">
        <f t="shared" si="8"/>
        <v>3.3300565067429878E-2</v>
      </c>
    </row>
    <row r="14" spans="1:12" x14ac:dyDescent="0.2">
      <c r="A14" s="19">
        <v>11</v>
      </c>
      <c r="B14" s="29">
        <f t="shared" si="0"/>
        <v>2.75</v>
      </c>
      <c r="C14" s="19">
        <v>165</v>
      </c>
      <c r="D14" s="20">
        <v>14.7</v>
      </c>
      <c r="E14" s="20">
        <f t="shared" si="1"/>
        <v>0.70000000000000107</v>
      </c>
      <c r="F14" s="24">
        <f t="shared" si="2"/>
        <v>4.6666666666666738E-2</v>
      </c>
      <c r="G14" s="22">
        <f t="shared" si="3"/>
        <v>5.9211894646674756E-16</v>
      </c>
      <c r="H14" s="22">
        <f t="shared" si="4"/>
        <v>3.6166174842197502E-2</v>
      </c>
      <c r="I14" s="22">
        <f t="shared" si="5"/>
        <v>3.6166174842197231E-2</v>
      </c>
      <c r="J14" s="22">
        <f t="shared" si="6"/>
        <v>3.3316292317708336E-2</v>
      </c>
      <c r="K14" s="22">
        <f t="shared" si="7"/>
        <v>3.3316292317708336E-2</v>
      </c>
      <c r="L14" s="22">
        <f t="shared" si="8"/>
        <v>3.3300188355809959E-2</v>
      </c>
    </row>
    <row r="15" spans="1:12" x14ac:dyDescent="0.2">
      <c r="A15" s="19">
        <v>12</v>
      </c>
      <c r="B15" s="29">
        <f t="shared" si="0"/>
        <v>3</v>
      </c>
      <c r="C15" s="19">
        <v>180</v>
      </c>
      <c r="D15" s="20">
        <v>14</v>
      </c>
      <c r="E15" s="20">
        <f t="shared" si="1"/>
        <v>0.69999999999999929</v>
      </c>
      <c r="F15" s="24">
        <f t="shared" si="2"/>
        <v>4.666666666666662E-2</v>
      </c>
      <c r="G15" s="22">
        <f t="shared" si="3"/>
        <v>0</v>
      </c>
      <c r="H15" s="22">
        <f t="shared" si="4"/>
        <v>3.5592939873758014E-2</v>
      </c>
      <c r="I15" s="22">
        <f t="shared" si="5"/>
        <v>3.5592939873757778E-2</v>
      </c>
      <c r="J15" s="22">
        <f t="shared" si="6"/>
        <v>3.330814615885417E-2</v>
      </c>
      <c r="K15" s="22">
        <f t="shared" si="7"/>
        <v>3.330814615885417E-2</v>
      </c>
      <c r="L15" s="22">
        <f t="shared" si="8"/>
        <v>3.3300062785269986E-2</v>
      </c>
    </row>
    <row r="16" spans="1:12" x14ac:dyDescent="0.2">
      <c r="A16" s="19">
        <v>13</v>
      </c>
      <c r="B16" s="29">
        <f t="shared" si="0"/>
        <v>3.25</v>
      </c>
      <c r="C16" s="19">
        <v>195</v>
      </c>
      <c r="D16" s="20">
        <v>13.3</v>
      </c>
      <c r="E16" s="20">
        <f t="shared" si="1"/>
        <v>0.69999999999999929</v>
      </c>
      <c r="F16" s="24">
        <f t="shared" si="2"/>
        <v>4.666666666666662E-2</v>
      </c>
      <c r="G16" s="22">
        <f t="shared" si="3"/>
        <v>-5.9211894646675278E-16</v>
      </c>
      <c r="H16" s="22">
        <f t="shared" si="4"/>
        <v>3.5134351899006426E-2</v>
      </c>
      <c r="I16" s="22">
        <f t="shared" si="5"/>
        <v>3.5134351899006218E-2</v>
      </c>
      <c r="J16" s="22">
        <f t="shared" si="6"/>
        <v>3.3304073079427086E-2</v>
      </c>
      <c r="K16" s="22">
        <f t="shared" si="7"/>
        <v>3.3304073079427086E-2</v>
      </c>
      <c r="L16" s="22">
        <f t="shared" si="8"/>
        <v>3.3300020928423331E-2</v>
      </c>
    </row>
    <row r="17" spans="1:13" x14ac:dyDescent="0.2">
      <c r="A17" s="19">
        <v>14</v>
      </c>
      <c r="B17" s="29">
        <f t="shared" si="0"/>
        <v>3.5</v>
      </c>
      <c r="C17" s="19">
        <v>210</v>
      </c>
      <c r="D17" s="20">
        <v>12.6</v>
      </c>
      <c r="E17" s="20">
        <f t="shared" si="1"/>
        <v>0.70000000000000107</v>
      </c>
      <c r="F17" s="24">
        <f t="shared" si="2"/>
        <v>4.6666666666666738E-2</v>
      </c>
      <c r="G17" s="24">
        <f t="shared" si="3"/>
        <v>4.6209812037330308E-2</v>
      </c>
      <c r="H17" s="22">
        <f t="shared" si="4"/>
        <v>3.4767481519205147E-2</v>
      </c>
      <c r="I17" s="22">
        <f t="shared" si="5"/>
        <v>3.4767481519204967E-2</v>
      </c>
      <c r="J17" s="22">
        <f t="shared" si="6"/>
        <v>3.3302036539713545E-2</v>
      </c>
      <c r="K17" s="22">
        <f t="shared" si="7"/>
        <v>3.3302036539713545E-2</v>
      </c>
      <c r="L17" s="22">
        <f t="shared" si="8"/>
        <v>3.3300006976141112E-2</v>
      </c>
    </row>
    <row r="18" spans="1:13" x14ac:dyDescent="0.2">
      <c r="A18" s="19">
        <v>15</v>
      </c>
      <c r="B18" s="29">
        <f t="shared" si="0"/>
        <v>3.75</v>
      </c>
      <c r="C18" s="19">
        <v>225</v>
      </c>
      <c r="D18" s="20">
        <v>12</v>
      </c>
      <c r="E18" s="20">
        <f t="shared" si="1"/>
        <v>0.59999999999999964</v>
      </c>
      <c r="F18" s="24">
        <f t="shared" si="2"/>
        <v>3.9999999999999973E-2</v>
      </c>
      <c r="G18" s="22">
        <f t="shared" si="3"/>
        <v>0</v>
      </c>
      <c r="H18" s="22">
        <f t="shared" si="4"/>
        <v>3.4473985215364128E-2</v>
      </c>
      <c r="I18" s="22">
        <f t="shared" si="5"/>
        <v>3.4473985215363968E-2</v>
      </c>
      <c r="J18" s="22">
        <f t="shared" si="6"/>
        <v>3.3301018269856777E-2</v>
      </c>
      <c r="K18" s="22">
        <f t="shared" si="7"/>
        <v>3.3301018269856771E-2</v>
      </c>
      <c r="L18" s="22">
        <f t="shared" si="8"/>
        <v>3.3300002325380371E-2</v>
      </c>
    </row>
    <row r="19" spans="1:13" x14ac:dyDescent="0.2">
      <c r="A19" s="19">
        <v>16</v>
      </c>
      <c r="B19" s="29">
        <f t="shared" si="0"/>
        <v>4</v>
      </c>
      <c r="C19" s="19">
        <v>240</v>
      </c>
      <c r="D19" s="20">
        <v>11.4</v>
      </c>
      <c r="E19" s="20">
        <f t="shared" si="1"/>
        <v>0.59999999999999964</v>
      </c>
      <c r="F19" s="24">
        <f t="shared" si="2"/>
        <v>3.9999999999999973E-2</v>
      </c>
      <c r="G19" s="22">
        <f t="shared" si="3"/>
        <v>0</v>
      </c>
      <c r="H19" s="22">
        <f t="shared" si="4"/>
        <v>3.4239188172291303E-2</v>
      </c>
      <c r="I19" s="22">
        <f t="shared" si="5"/>
        <v>3.4239188172291171E-2</v>
      </c>
      <c r="J19" s="22">
        <f t="shared" si="6"/>
        <v>3.3300509134928387E-2</v>
      </c>
      <c r="K19" s="22">
        <f t="shared" si="7"/>
        <v>3.3300509134928387E-2</v>
      </c>
      <c r="L19" s="22">
        <f t="shared" si="8"/>
        <v>3.3300000775126792E-2</v>
      </c>
    </row>
    <row r="20" spans="1:13" x14ac:dyDescent="0.2">
      <c r="A20" s="19">
        <v>17</v>
      </c>
      <c r="B20" s="29">
        <f t="shared" si="0"/>
        <v>4.25</v>
      </c>
      <c r="C20" s="19">
        <v>255</v>
      </c>
      <c r="D20" s="20">
        <v>10.8</v>
      </c>
      <c r="E20" s="20">
        <f t="shared" si="1"/>
        <v>0.59999999999999964</v>
      </c>
      <c r="F20" s="24">
        <f t="shared" si="2"/>
        <v>3.9999999999999973E-2</v>
      </c>
      <c r="G20" s="22">
        <f t="shared" si="3"/>
        <v>-1.2508512744110214E-15</v>
      </c>
      <c r="H20" s="22">
        <f t="shared" si="4"/>
        <v>3.405135053783305E-2</v>
      </c>
      <c r="I20" s="22">
        <f t="shared" si="5"/>
        <v>3.4051350537832939E-2</v>
      </c>
      <c r="J20" s="22">
        <f t="shared" si="6"/>
        <v>3.3300254567464195E-2</v>
      </c>
      <c r="K20" s="22">
        <f t="shared" si="7"/>
        <v>3.3300254567464195E-2</v>
      </c>
      <c r="L20" s="22">
        <f t="shared" si="8"/>
        <v>3.3300000258375602E-2</v>
      </c>
    </row>
    <row r="21" spans="1:13" x14ac:dyDescent="0.2">
      <c r="A21" s="19">
        <v>18</v>
      </c>
      <c r="B21" s="29">
        <f t="shared" si="0"/>
        <v>4.5</v>
      </c>
      <c r="C21" s="19">
        <v>270</v>
      </c>
      <c r="D21" s="20">
        <v>10.199999999999999</v>
      </c>
      <c r="E21" s="20">
        <f t="shared" si="1"/>
        <v>0.60000000000000142</v>
      </c>
      <c r="F21" s="24">
        <f t="shared" si="2"/>
        <v>4.0000000000000098E-2</v>
      </c>
      <c r="G21" s="22">
        <f t="shared" si="3"/>
        <v>1.2434497875801638E-15</v>
      </c>
      <c r="H21" s="22">
        <f t="shared" si="4"/>
        <v>3.3901080430266441E-2</v>
      </c>
      <c r="I21" s="22">
        <f t="shared" si="5"/>
        <v>3.390108043026635E-2</v>
      </c>
      <c r="J21" s="22">
        <f t="shared" si="6"/>
        <v>3.3300127283732099E-2</v>
      </c>
      <c r="K21" s="22">
        <f t="shared" si="7"/>
        <v>3.3300127283732099E-2</v>
      </c>
      <c r="L21" s="22">
        <f t="shared" si="8"/>
        <v>3.33000000861252E-2</v>
      </c>
    </row>
    <row r="22" spans="1:13" x14ac:dyDescent="0.2">
      <c r="A22" s="19">
        <v>19</v>
      </c>
      <c r="B22" s="29">
        <f t="shared" si="0"/>
        <v>4.75</v>
      </c>
      <c r="C22" s="19">
        <v>285</v>
      </c>
      <c r="D22" s="20">
        <v>9.6</v>
      </c>
      <c r="E22" s="20">
        <f t="shared" si="1"/>
        <v>0.59999999999999964</v>
      </c>
      <c r="F22" s="24">
        <f t="shared" si="2"/>
        <v>3.9999999999999973E-2</v>
      </c>
      <c r="G22" s="22">
        <f t="shared" si="3"/>
        <v>0</v>
      </c>
      <c r="H22" s="22">
        <f t="shared" si="4"/>
        <v>3.3780864344213159E-2</v>
      </c>
      <c r="I22" s="22">
        <f t="shared" si="5"/>
        <v>3.3780864344213075E-2</v>
      </c>
      <c r="J22" s="22">
        <f t="shared" si="6"/>
        <v>3.3300063641866051E-2</v>
      </c>
      <c r="K22" s="22">
        <f t="shared" si="7"/>
        <v>3.3300063641866051E-2</v>
      </c>
      <c r="L22" s="22">
        <f t="shared" si="8"/>
        <v>3.33000000287084E-2</v>
      </c>
      <c r="M22" s="6"/>
    </row>
    <row r="23" spans="1:13" x14ac:dyDescent="0.2">
      <c r="A23" s="19">
        <v>20</v>
      </c>
      <c r="B23" s="29">
        <f t="shared" si="0"/>
        <v>5</v>
      </c>
      <c r="C23" s="19">
        <v>300</v>
      </c>
      <c r="D23" s="20">
        <v>9</v>
      </c>
      <c r="E23" s="20">
        <f t="shared" si="1"/>
        <v>0.59999999999999964</v>
      </c>
      <c r="F23" s="24">
        <f t="shared" si="2"/>
        <v>3.9999999999999973E-2</v>
      </c>
      <c r="G23" s="22">
        <f t="shared" si="3"/>
        <v>0</v>
      </c>
      <c r="H23" s="22">
        <f t="shared" si="4"/>
        <v>3.368469147537053E-2</v>
      </c>
      <c r="I23" s="22">
        <f t="shared" si="5"/>
        <v>3.3684691475370461E-2</v>
      </c>
      <c r="J23" s="22">
        <f t="shared" si="6"/>
        <v>3.3300031820933031E-2</v>
      </c>
      <c r="K23" s="22">
        <f t="shared" si="7"/>
        <v>3.3300031820933031E-2</v>
      </c>
      <c r="L23" s="22">
        <f t="shared" si="8"/>
        <v>3.3300000009569466E-2</v>
      </c>
      <c r="M23" s="6"/>
    </row>
    <row r="24" spans="1:13" x14ac:dyDescent="0.2">
      <c r="A24" s="19">
        <v>21</v>
      </c>
      <c r="B24" s="29">
        <f t="shared" si="0"/>
        <v>5.25</v>
      </c>
      <c r="C24" s="19">
        <v>315</v>
      </c>
      <c r="D24" s="20">
        <v>8.4</v>
      </c>
      <c r="E24" s="20">
        <f t="shared" si="1"/>
        <v>0.59999999999999964</v>
      </c>
      <c r="F24" s="24">
        <f t="shared" si="2"/>
        <v>3.9999999999999973E-2</v>
      </c>
      <c r="G24" s="22">
        <f t="shared" si="3"/>
        <v>-6.2172489379009058E-16</v>
      </c>
      <c r="H24" s="22">
        <f t="shared" si="4"/>
        <v>3.3607753180296428E-2</v>
      </c>
      <c r="I24" s="22">
        <f t="shared" si="5"/>
        <v>3.3607753180296372E-2</v>
      </c>
      <c r="J24" s="22">
        <f t="shared" si="6"/>
        <v>3.3300015910466517E-2</v>
      </c>
      <c r="K24" s="22">
        <f t="shared" si="7"/>
        <v>3.3300015910466517E-2</v>
      </c>
      <c r="L24" s="22">
        <f t="shared" si="8"/>
        <v>3.3300000003189827E-2</v>
      </c>
      <c r="M24" s="6"/>
    </row>
    <row r="25" spans="1:13" x14ac:dyDescent="0.2">
      <c r="A25" s="19">
        <v>22</v>
      </c>
      <c r="B25" s="29">
        <f t="shared" si="0"/>
        <v>5.5</v>
      </c>
      <c r="C25" s="19">
        <v>330</v>
      </c>
      <c r="D25" s="20">
        <v>7.8</v>
      </c>
      <c r="E25" s="20">
        <f t="shared" si="1"/>
        <v>0.60000000000000053</v>
      </c>
      <c r="F25" s="24">
        <f t="shared" si="2"/>
        <v>4.0000000000000036E-2</v>
      </c>
      <c r="G25" s="22">
        <f t="shared" si="3"/>
        <v>6.2172489379008466E-16</v>
      </c>
      <c r="H25" s="22">
        <f t="shared" si="4"/>
        <v>3.3546202544237146E-2</v>
      </c>
      <c r="I25" s="22">
        <f t="shared" si="5"/>
        <v>3.3546202544237097E-2</v>
      </c>
      <c r="J25" s="22">
        <f t="shared" si="6"/>
        <v>3.330000795523326E-2</v>
      </c>
      <c r="K25" s="22">
        <f t="shared" si="7"/>
        <v>3.330000795523326E-2</v>
      </c>
      <c r="L25" s="22">
        <f t="shared" si="8"/>
        <v>3.3300000001063278E-2</v>
      </c>
      <c r="M25" s="6"/>
    </row>
    <row r="26" spans="1:13" x14ac:dyDescent="0.2">
      <c r="A26" s="19">
        <v>23</v>
      </c>
      <c r="B26" s="29">
        <f t="shared" si="0"/>
        <v>5.75</v>
      </c>
      <c r="C26" s="19">
        <v>345</v>
      </c>
      <c r="D26" s="20">
        <v>7.2</v>
      </c>
      <c r="E26" s="20">
        <f t="shared" si="1"/>
        <v>0.59999999999999964</v>
      </c>
      <c r="F26" s="24">
        <f t="shared" si="2"/>
        <v>3.9999999999999973E-2</v>
      </c>
      <c r="G26" s="22">
        <f t="shared" si="3"/>
        <v>-6.2172489379009058E-16</v>
      </c>
      <c r="H26" s="22">
        <f t="shared" si="4"/>
        <v>3.3496962035389717E-2</v>
      </c>
      <c r="I26" s="22">
        <f t="shared" si="5"/>
        <v>3.3496962035389675E-2</v>
      </c>
      <c r="J26" s="22">
        <f t="shared" si="6"/>
        <v>3.3300003977616628E-2</v>
      </c>
      <c r="K26" s="22">
        <f t="shared" si="7"/>
        <v>3.3300003977616628E-2</v>
      </c>
      <c r="L26" s="22">
        <f t="shared" si="8"/>
        <v>3.3300000000354428E-2</v>
      </c>
      <c r="M26" s="6"/>
    </row>
    <row r="27" spans="1:13" x14ac:dyDescent="0.2">
      <c r="A27" s="19">
        <v>24</v>
      </c>
      <c r="B27" s="29">
        <f t="shared" si="0"/>
        <v>6</v>
      </c>
      <c r="C27" s="19">
        <v>360</v>
      </c>
      <c r="D27" s="20">
        <v>6.6</v>
      </c>
      <c r="E27" s="20">
        <f t="shared" si="1"/>
        <v>0.60000000000000053</v>
      </c>
      <c r="F27" s="24">
        <f t="shared" si="2"/>
        <v>4.0000000000000036E-2</v>
      </c>
      <c r="G27" s="22">
        <f t="shared" si="3"/>
        <v>-7.3240819244540248E-2</v>
      </c>
      <c r="H27" s="22">
        <f t="shared" si="4"/>
        <v>3.3457569628311777E-2</v>
      </c>
      <c r="I27" s="22">
        <f t="shared" si="5"/>
        <v>3.3457569628311742E-2</v>
      </c>
      <c r="J27" s="22">
        <f t="shared" si="6"/>
        <v>3.3300001988808316E-2</v>
      </c>
      <c r="K27" s="22">
        <f t="shared" si="7"/>
        <v>3.3300001988808316E-2</v>
      </c>
      <c r="L27" s="22">
        <f t="shared" si="8"/>
        <v>3.3300000000118145E-2</v>
      </c>
      <c r="M27" s="6"/>
    </row>
    <row r="28" spans="1:13" x14ac:dyDescent="0.2">
      <c r="A28" s="19">
        <v>25</v>
      </c>
      <c r="B28" s="29">
        <f t="shared" si="0"/>
        <v>6.25</v>
      </c>
      <c r="C28" s="19">
        <v>375</v>
      </c>
      <c r="D28" s="20">
        <v>5.8</v>
      </c>
      <c r="E28" s="20">
        <f t="shared" si="1"/>
        <v>0.79999999999999982</v>
      </c>
      <c r="F28" s="24">
        <f t="shared" si="2"/>
        <v>5.3333333333333323E-2</v>
      </c>
      <c r="G28" s="24">
        <f t="shared" si="3"/>
        <v>7.3240819244540872E-2</v>
      </c>
      <c r="H28" s="22">
        <f t="shared" si="4"/>
        <v>3.3426055702649421E-2</v>
      </c>
      <c r="I28" s="22">
        <f t="shared" si="5"/>
        <v>3.3426055702649393E-2</v>
      </c>
      <c r="J28" s="22">
        <f t="shared" si="6"/>
        <v>3.3300000994404159E-2</v>
      </c>
      <c r="K28" s="22">
        <f t="shared" si="7"/>
        <v>3.3300000994404159E-2</v>
      </c>
      <c r="L28" s="22">
        <f t="shared" si="8"/>
        <v>3.3300000000039381E-2</v>
      </c>
      <c r="M28" s="6"/>
    </row>
    <row r="29" spans="1:13" x14ac:dyDescent="0.2">
      <c r="A29" s="19">
        <v>26</v>
      </c>
      <c r="B29" s="29">
        <f t="shared" si="0"/>
        <v>6.5</v>
      </c>
      <c r="C29" s="19">
        <v>390</v>
      </c>
      <c r="D29" s="20">
        <v>5.2</v>
      </c>
      <c r="E29" s="20">
        <f t="shared" si="1"/>
        <v>0.59999999999999964</v>
      </c>
      <c r="F29" s="24">
        <f t="shared" si="2"/>
        <v>3.9999999999999973E-2</v>
      </c>
      <c r="G29" s="22">
        <v>0</v>
      </c>
      <c r="H29" s="22">
        <f t="shared" si="4"/>
        <v>3.3400844562119537E-2</v>
      </c>
      <c r="I29" s="22">
        <f t="shared" si="5"/>
        <v>3.3400844562119517E-2</v>
      </c>
      <c r="J29" s="22">
        <f t="shared" si="6"/>
        <v>3.3300000497202081E-2</v>
      </c>
      <c r="K29" s="22">
        <f t="shared" si="7"/>
        <v>3.3300000497202081E-2</v>
      </c>
      <c r="L29" s="22">
        <f t="shared" si="8"/>
        <v>3.3300000000013132E-2</v>
      </c>
      <c r="M29" s="6"/>
    </row>
    <row r="30" spans="1:13" x14ac:dyDescent="0.2">
      <c r="A30" s="19">
        <v>27</v>
      </c>
      <c r="B30" s="29">
        <f t="shared" si="0"/>
        <v>6.75</v>
      </c>
      <c r="C30" s="19">
        <v>405</v>
      </c>
      <c r="D30" s="20">
        <v>4.7</v>
      </c>
      <c r="E30" s="20">
        <f t="shared" si="1"/>
        <v>0.5</v>
      </c>
      <c r="F30" s="24">
        <f t="shared" si="2"/>
        <v>3.3333333333333333E-2</v>
      </c>
      <c r="G30" s="22">
        <v>0</v>
      </c>
      <c r="H30" s="22">
        <f t="shared" si="4"/>
        <v>3.3380675649695629E-2</v>
      </c>
      <c r="I30" s="22">
        <f t="shared" si="5"/>
        <v>3.3380675649695615E-2</v>
      </c>
      <c r="J30" s="22">
        <f t="shared" si="6"/>
        <v>3.3300000248601046E-2</v>
      </c>
      <c r="K30" s="22">
        <f t="shared" si="7"/>
        <v>3.3300000248601046E-2</v>
      </c>
      <c r="L30" s="22">
        <f t="shared" si="8"/>
        <v>3.3300000000004382E-2</v>
      </c>
      <c r="M30" s="6"/>
    </row>
    <row r="31" spans="1:13" x14ac:dyDescent="0.2">
      <c r="A31" s="19">
        <v>28</v>
      </c>
      <c r="B31" s="29">
        <f t="shared" si="0"/>
        <v>7</v>
      </c>
      <c r="C31" s="19">
        <v>420</v>
      </c>
      <c r="D31" s="20">
        <v>4.2</v>
      </c>
      <c r="E31" s="20">
        <f t="shared" si="1"/>
        <v>0.5</v>
      </c>
      <c r="F31" s="24">
        <f t="shared" si="2"/>
        <v>3.3333333333333333E-2</v>
      </c>
      <c r="G31" s="23"/>
      <c r="H31" s="22">
        <f t="shared" si="4"/>
        <v>3.3364540519756507E-2</v>
      </c>
      <c r="I31" s="22">
        <f t="shared" si="5"/>
        <v>3.3364540519756493E-2</v>
      </c>
      <c r="J31" s="22">
        <f t="shared" si="6"/>
        <v>3.3300000124300524E-2</v>
      </c>
      <c r="K31" s="22">
        <f t="shared" si="7"/>
        <v>3.3300000124300524E-2</v>
      </c>
      <c r="L31" s="22">
        <f t="shared" si="8"/>
        <v>3.330000000000146E-2</v>
      </c>
      <c r="M31" s="6"/>
    </row>
    <row r="32" spans="1:13" x14ac:dyDescent="0.2">
      <c r="M32" s="6"/>
    </row>
    <row r="33" spans="1:13" x14ac:dyDescent="0.2">
      <c r="A33" s="3" t="s">
        <v>14</v>
      </c>
      <c r="B33" s="1"/>
      <c r="D33"/>
      <c r="E33"/>
      <c r="M33" s="6"/>
    </row>
    <row r="34" spans="1:13" x14ac:dyDescent="0.2">
      <c r="A34" s="16" t="s">
        <v>9</v>
      </c>
      <c r="B34" s="13">
        <v>0.65890000000000004</v>
      </c>
      <c r="D34" s="3" t="s">
        <v>31</v>
      </c>
      <c r="E34">
        <v>3.3399999999999999E-2</v>
      </c>
      <c r="F34" s="3" t="s">
        <v>17</v>
      </c>
      <c r="M34" s="6"/>
    </row>
    <row r="35" spans="1:13" x14ac:dyDescent="0.2">
      <c r="A35" s="3" t="s">
        <v>10</v>
      </c>
      <c r="B35">
        <v>0.65890000000000004</v>
      </c>
      <c r="D35"/>
      <c r="E35">
        <f>E34*3600</f>
        <v>120.24</v>
      </c>
      <c r="F35" s="3" t="s">
        <v>18</v>
      </c>
      <c r="M35" s="6"/>
    </row>
    <row r="36" spans="1:13" x14ac:dyDescent="0.2">
      <c r="A36" s="3" t="s">
        <v>11</v>
      </c>
      <c r="B36">
        <v>0.28739999999999999</v>
      </c>
      <c r="D36"/>
      <c r="E36" s="17">
        <f>E35*24</f>
        <v>2885.7599999999998</v>
      </c>
      <c r="F36" s="3" t="s">
        <v>19</v>
      </c>
      <c r="M36" s="6"/>
    </row>
    <row r="37" spans="1:13" x14ac:dyDescent="0.2">
      <c r="A37" s="3" t="s">
        <v>12</v>
      </c>
      <c r="B37">
        <v>0.28739999999999999</v>
      </c>
      <c r="D37"/>
      <c r="E37"/>
      <c r="M37" s="6"/>
    </row>
    <row r="38" spans="1:13" x14ac:dyDescent="0.2">
      <c r="A38" s="3" t="s">
        <v>13</v>
      </c>
      <c r="B38" s="6">
        <v>0.19919999999999999</v>
      </c>
      <c r="D38"/>
      <c r="E38"/>
      <c r="M38" s="6"/>
    </row>
    <row r="39" spans="1:13" ht="15" x14ac:dyDescent="0.2">
      <c r="A39" s="14" t="s">
        <v>15</v>
      </c>
      <c r="B39" s="15">
        <f>MAX(B34:B36)</f>
        <v>0.65890000000000004</v>
      </c>
      <c r="D39" t="s">
        <v>44</v>
      </c>
      <c r="E39">
        <v>1202</v>
      </c>
      <c r="F39" t="s">
        <v>45</v>
      </c>
      <c r="M39" s="6"/>
    </row>
    <row r="40" spans="1:13" x14ac:dyDescent="0.2">
      <c r="E40" s="1">
        <v>120.2</v>
      </c>
      <c r="F40" t="s">
        <v>18</v>
      </c>
      <c r="M40" s="6"/>
    </row>
    <row r="41" spans="1:13" x14ac:dyDescent="0.2">
      <c r="M41" s="6"/>
    </row>
    <row r="42" spans="1:13" x14ac:dyDescent="0.2">
      <c r="M42" s="6"/>
    </row>
    <row r="43" spans="1:13" x14ac:dyDescent="0.2">
      <c r="M43" s="6"/>
    </row>
    <row r="44" spans="1:13" x14ac:dyDescent="0.2">
      <c r="M44" s="6"/>
    </row>
    <row r="45" spans="1:13" x14ac:dyDescent="0.2">
      <c r="M45" s="6"/>
    </row>
    <row r="46" spans="1:13" x14ac:dyDescent="0.2">
      <c r="M46" s="6"/>
    </row>
    <row r="47" spans="1:13" x14ac:dyDescent="0.2">
      <c r="M47" s="6"/>
    </row>
    <row r="48" spans="1:13" x14ac:dyDescent="0.2">
      <c r="M48" s="6"/>
    </row>
    <row r="49" spans="13:13" x14ac:dyDescent="0.2">
      <c r="M49" s="6"/>
    </row>
  </sheetData>
  <sortState xmlns:xlrd2="http://schemas.microsoft.com/office/spreadsheetml/2017/richdata2" ref="M22:M49">
    <sortCondition ref="M22:M49"/>
  </sortState>
  <mergeCells count="6">
    <mergeCell ref="G1:G2"/>
    <mergeCell ref="A1:A2"/>
    <mergeCell ref="B1:B2"/>
    <mergeCell ref="C1:C2"/>
    <mergeCell ref="D1:D2"/>
    <mergeCell ref="E1:E2"/>
  </mergeCells>
  <phoneticPr fontId="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5C95-24DE-4698-940B-D4C632D943BF}">
  <dimension ref="A1:K148"/>
  <sheetViews>
    <sheetView topLeftCell="A27" zoomScaleNormal="100" workbookViewId="0">
      <selection activeCell="C4" sqref="C4:C35"/>
    </sheetView>
  </sheetViews>
  <sheetFormatPr defaultRowHeight="14.25" x14ac:dyDescent="0.2"/>
  <cols>
    <col min="8" max="8" width="12.375" bestFit="1" customWidth="1"/>
  </cols>
  <sheetData>
    <row r="1" spans="1:11" x14ac:dyDescent="0.2">
      <c r="A1" s="67" t="s">
        <v>30</v>
      </c>
      <c r="B1" s="67" t="s">
        <v>2</v>
      </c>
      <c r="C1" s="67" t="s">
        <v>3</v>
      </c>
      <c r="D1" s="72" t="s">
        <v>0</v>
      </c>
      <c r="E1" s="73" t="s">
        <v>1</v>
      </c>
      <c r="F1" s="27" t="s">
        <v>5</v>
      </c>
      <c r="G1" s="67" t="s">
        <v>7</v>
      </c>
      <c r="H1" s="28" t="s">
        <v>20</v>
      </c>
      <c r="I1" s="28" t="s">
        <v>20</v>
      </c>
      <c r="J1" s="28" t="s">
        <v>20</v>
      </c>
      <c r="K1" s="28" t="s">
        <v>20</v>
      </c>
    </row>
    <row r="2" spans="1:11" x14ac:dyDescent="0.2">
      <c r="A2" s="67"/>
      <c r="B2" s="67"/>
      <c r="C2" s="67"/>
      <c r="D2" s="72"/>
      <c r="E2" s="73"/>
      <c r="F2" s="28" t="s">
        <v>6</v>
      </c>
      <c r="G2" s="67"/>
      <c r="H2" s="28" t="s">
        <v>9</v>
      </c>
      <c r="I2" s="28" t="s">
        <v>10</v>
      </c>
      <c r="J2" s="28" t="s">
        <v>11</v>
      </c>
      <c r="K2" s="28" t="s">
        <v>12</v>
      </c>
    </row>
    <row r="3" spans="1:11" x14ac:dyDescent="0.2">
      <c r="A3" s="19"/>
      <c r="B3" s="19"/>
      <c r="C3" s="19"/>
      <c r="D3" s="29">
        <v>18.899999999999999</v>
      </c>
      <c r="E3" s="34"/>
      <c r="F3" s="19"/>
      <c r="G3" s="23"/>
      <c r="H3" s="23"/>
      <c r="I3" s="23"/>
      <c r="J3" s="23"/>
      <c r="K3" s="23"/>
    </row>
    <row r="4" spans="1:11" x14ac:dyDescent="0.2">
      <c r="A4" s="19">
        <v>1</v>
      </c>
      <c r="B4" s="29">
        <f>C4/60</f>
        <v>0.25</v>
      </c>
      <c r="C4" s="19">
        <v>15</v>
      </c>
      <c r="D4" s="29">
        <v>17.8</v>
      </c>
      <c r="E4" s="20">
        <f>D3-D4</f>
        <v>1.0999999999999979</v>
      </c>
      <c r="F4" s="24">
        <f>E4/(C4-C3)</f>
        <v>7.3333333333333195E-2</v>
      </c>
      <c r="G4" s="33">
        <f t="shared" ref="G4:G33" si="0">(1/(C5-C4))*LN((F4-$F$35)/(F5-$F$35))</f>
        <v>7.3240819244540512E-2</v>
      </c>
      <c r="H4" s="22">
        <f>0.0133+(($F$4-0.0133)*EXP(-$G$4*$C4))</f>
        <v>3.3311111111111104E-2</v>
      </c>
      <c r="I4" s="22">
        <f>0.0133+(($F$4-0.0133)*EXP(-$G$7*$C4))</f>
        <v>5.3322222222222181E-2</v>
      </c>
      <c r="J4" s="22">
        <f>0.0133+(($F$4-0.0133)*EXP(-$G$13*$C4))</f>
        <v>3.3311111111110819E-2</v>
      </c>
      <c r="K4" s="22">
        <f>0.0133+(($F$4-0.0133)*EXP(-$G$16*$C4))</f>
        <v>4.3316666666666198E-2</v>
      </c>
    </row>
    <row r="5" spans="1:11" x14ac:dyDescent="0.2">
      <c r="A5" s="19">
        <v>2</v>
      </c>
      <c r="B5" s="29">
        <f t="shared" ref="B5:B35" si="1">C5/60</f>
        <v>0.5</v>
      </c>
      <c r="C5" s="19">
        <v>30</v>
      </c>
      <c r="D5" s="29">
        <v>17.3</v>
      </c>
      <c r="E5" s="20">
        <f>D4-D5</f>
        <v>0.5</v>
      </c>
      <c r="F5" s="24">
        <f t="shared" ref="F5:F35" si="2">E5/(C5-C4)</f>
        <v>3.3333333333333333E-2</v>
      </c>
      <c r="G5" s="21">
        <f t="shared" si="0"/>
        <v>0</v>
      </c>
      <c r="H5" s="22">
        <f t="shared" ref="H5:H35" si="3">0.0133+(($F$4-0.0133)*EXP(-$G$4*$C5))</f>
        <v>1.9970370370370381E-2</v>
      </c>
      <c r="I5" s="22">
        <f t="shared" ref="I5:I35" si="4">0.0133+(($F$4-0.0133)*EXP(-$G$7*$C5))</f>
        <v>3.9981481481481493E-2</v>
      </c>
      <c r="J5" s="22">
        <f t="shared" ref="J5:J35" si="5">0.0133+(($F$4-0.0133)*EXP(-$G$13*$C5))</f>
        <v>1.9970370370370194E-2</v>
      </c>
      <c r="K5" s="22">
        <f t="shared" ref="K5:K35" si="6">0.0133+(($F$4-0.0133)*EXP(-$G$16*$C5))</f>
        <v>2.8308333333332898E-2</v>
      </c>
    </row>
    <row r="6" spans="1:11" x14ac:dyDescent="0.2">
      <c r="A6" s="19">
        <v>3</v>
      </c>
      <c r="B6" s="29">
        <f t="shared" si="1"/>
        <v>0.75</v>
      </c>
      <c r="C6" s="19">
        <v>45</v>
      </c>
      <c r="D6" s="29">
        <v>16.8</v>
      </c>
      <c r="E6" s="20">
        <f>D5-D6</f>
        <v>0.5</v>
      </c>
      <c r="F6" s="24">
        <f t="shared" si="2"/>
        <v>3.3333333333333333E-2</v>
      </c>
      <c r="G6" s="21">
        <f t="shared" si="0"/>
        <v>0</v>
      </c>
      <c r="H6" s="22">
        <f t="shared" si="3"/>
        <v>1.5523456790123465E-2</v>
      </c>
      <c r="I6" s="22">
        <f t="shared" si="4"/>
        <v>3.1087654320987684E-2</v>
      </c>
      <c r="J6" s="22">
        <f t="shared" si="5"/>
        <v>1.5523456790123371E-2</v>
      </c>
      <c r="K6" s="22">
        <f t="shared" si="6"/>
        <v>2.080416666666635E-2</v>
      </c>
    </row>
    <row r="7" spans="1:11" x14ac:dyDescent="0.2">
      <c r="A7" s="19">
        <v>4</v>
      </c>
      <c r="B7" s="29">
        <f t="shared" si="1"/>
        <v>1</v>
      </c>
      <c r="C7" s="19">
        <v>60</v>
      </c>
      <c r="D7" s="29">
        <v>16.3</v>
      </c>
      <c r="E7" s="20">
        <f t="shared" ref="E7:E34" si="7">D6-D7</f>
        <v>0.5</v>
      </c>
      <c r="F7" s="24">
        <f t="shared" si="2"/>
        <v>3.3333333333333333E-2</v>
      </c>
      <c r="G7" s="33">
        <f t="shared" si="0"/>
        <v>2.7031007207210869E-2</v>
      </c>
      <c r="H7" s="22">
        <f t="shared" si="3"/>
        <v>1.4041152263374488E-2</v>
      </c>
      <c r="I7" s="22">
        <f t="shared" si="4"/>
        <v>2.5158436213991803E-2</v>
      </c>
      <c r="J7" s="22">
        <f t="shared" si="5"/>
        <v>1.4041152263374447E-2</v>
      </c>
      <c r="K7" s="22">
        <f t="shared" si="6"/>
        <v>1.7052083333333124E-2</v>
      </c>
    </row>
    <row r="8" spans="1:11" x14ac:dyDescent="0.2">
      <c r="A8" s="19">
        <v>5</v>
      </c>
      <c r="B8" s="29">
        <f t="shared" si="1"/>
        <v>1.25</v>
      </c>
      <c r="C8" s="19">
        <v>75</v>
      </c>
      <c r="D8" s="29">
        <v>15.9</v>
      </c>
      <c r="E8" s="20">
        <f t="shared" si="7"/>
        <v>0.40000000000000036</v>
      </c>
      <c r="F8" s="24">
        <f t="shared" si="2"/>
        <v>2.6666666666666689E-2</v>
      </c>
      <c r="G8" s="21">
        <f t="shared" si="0"/>
        <v>0</v>
      </c>
      <c r="H8" s="22">
        <f t="shared" si="3"/>
        <v>1.3547050754458162E-2</v>
      </c>
      <c r="I8" s="22">
        <f t="shared" si="4"/>
        <v>2.1205624142661215E-2</v>
      </c>
      <c r="J8" s="22">
        <f t="shared" si="5"/>
        <v>1.3547050754458145E-2</v>
      </c>
      <c r="K8" s="22">
        <f t="shared" si="6"/>
        <v>1.5176041666666537E-2</v>
      </c>
    </row>
    <row r="9" spans="1:11" x14ac:dyDescent="0.2">
      <c r="A9" s="19">
        <v>6</v>
      </c>
      <c r="B9" s="29">
        <f t="shared" si="1"/>
        <v>1.5</v>
      </c>
      <c r="C9" s="19">
        <v>90</v>
      </c>
      <c r="D9" s="29">
        <v>15.5</v>
      </c>
      <c r="E9" s="20">
        <f t="shared" si="7"/>
        <v>0.40000000000000036</v>
      </c>
      <c r="F9" s="24">
        <f t="shared" si="2"/>
        <v>2.6666666666666689E-2</v>
      </c>
      <c r="G9" s="21">
        <f t="shared" si="0"/>
        <v>0</v>
      </c>
      <c r="H9" s="22">
        <f t="shared" si="3"/>
        <v>1.3382350251486054E-2</v>
      </c>
      <c r="I9" s="22">
        <f t="shared" si="4"/>
        <v>1.8570416095107484E-2</v>
      </c>
      <c r="J9" s="22">
        <f t="shared" si="5"/>
        <v>1.3382350251486047E-2</v>
      </c>
      <c r="K9" s="22">
        <f t="shared" si="6"/>
        <v>1.4238020833333255E-2</v>
      </c>
    </row>
    <row r="10" spans="1:11" x14ac:dyDescent="0.2">
      <c r="A10" s="19">
        <v>7</v>
      </c>
      <c r="B10" s="29">
        <f t="shared" si="1"/>
        <v>1.75</v>
      </c>
      <c r="C10" s="19">
        <v>105</v>
      </c>
      <c r="D10" s="29">
        <v>15.1</v>
      </c>
      <c r="E10" s="20">
        <f t="shared" si="7"/>
        <v>0.40000000000000036</v>
      </c>
      <c r="F10" s="24">
        <f t="shared" si="2"/>
        <v>2.6666666666666689E-2</v>
      </c>
      <c r="G10" s="21">
        <f t="shared" si="0"/>
        <v>0</v>
      </c>
      <c r="H10" s="22">
        <f t="shared" si="3"/>
        <v>1.3327450083828685E-2</v>
      </c>
      <c r="I10" s="22">
        <f t="shared" si="4"/>
        <v>1.6813610730071659E-2</v>
      </c>
      <c r="J10" s="22">
        <f t="shared" si="5"/>
        <v>1.3327450083828681E-2</v>
      </c>
      <c r="K10" s="22">
        <f t="shared" si="6"/>
        <v>1.3769010416666621E-2</v>
      </c>
    </row>
    <row r="11" spans="1:11" x14ac:dyDescent="0.2">
      <c r="A11" s="19">
        <v>8</v>
      </c>
      <c r="B11" s="29">
        <f t="shared" si="1"/>
        <v>2</v>
      </c>
      <c r="C11" s="19">
        <v>120</v>
      </c>
      <c r="D11" s="29">
        <v>14.7</v>
      </c>
      <c r="E11" s="20">
        <f t="shared" si="7"/>
        <v>0.40000000000000036</v>
      </c>
      <c r="F11" s="24">
        <f t="shared" si="2"/>
        <v>2.6666666666666689E-2</v>
      </c>
      <c r="G11" s="21">
        <f t="shared" si="0"/>
        <v>-2.7031007207210873E-2</v>
      </c>
      <c r="H11" s="22">
        <f t="shared" si="3"/>
        <v>1.3309150027942895E-2</v>
      </c>
      <c r="I11" s="22">
        <f t="shared" si="4"/>
        <v>1.564240715338111E-2</v>
      </c>
      <c r="J11" s="22">
        <f t="shared" si="5"/>
        <v>1.3309150027942893E-2</v>
      </c>
      <c r="K11" s="22">
        <f t="shared" si="6"/>
        <v>1.3534505208333308E-2</v>
      </c>
    </row>
    <row r="12" spans="1:11" x14ac:dyDescent="0.2">
      <c r="A12" s="19">
        <v>9</v>
      </c>
      <c r="B12" s="29">
        <f t="shared" si="1"/>
        <v>2.25</v>
      </c>
      <c r="C12" s="19">
        <v>135</v>
      </c>
      <c r="D12" s="29">
        <v>14.2</v>
      </c>
      <c r="E12" s="20">
        <f t="shared" si="7"/>
        <v>0.5</v>
      </c>
      <c r="F12" s="24">
        <f t="shared" si="2"/>
        <v>3.3333333333333333E-2</v>
      </c>
      <c r="G12" s="21">
        <f t="shared" si="0"/>
        <v>0</v>
      </c>
      <c r="H12" s="22">
        <f t="shared" si="3"/>
        <v>1.3303050009314298E-2</v>
      </c>
      <c r="I12" s="22">
        <f t="shared" si="4"/>
        <v>1.4861604768920742E-2</v>
      </c>
      <c r="J12" s="22">
        <f t="shared" si="5"/>
        <v>1.3303050009314298E-2</v>
      </c>
      <c r="K12" s="22">
        <f t="shared" si="6"/>
        <v>1.3417252604166652E-2</v>
      </c>
    </row>
    <row r="13" spans="1:11" x14ac:dyDescent="0.2">
      <c r="A13" s="19">
        <v>10</v>
      </c>
      <c r="B13" s="29">
        <f t="shared" si="1"/>
        <v>2.5</v>
      </c>
      <c r="C13" s="19">
        <v>150</v>
      </c>
      <c r="D13" s="29">
        <v>13.7</v>
      </c>
      <c r="E13" s="20">
        <f t="shared" si="7"/>
        <v>0.5</v>
      </c>
      <c r="F13" s="24">
        <f t="shared" si="2"/>
        <v>3.3333333333333333E-2</v>
      </c>
      <c r="G13" s="33">
        <f t="shared" si="0"/>
        <v>7.3240819244541455E-2</v>
      </c>
      <c r="H13" s="22">
        <f t="shared" si="3"/>
        <v>1.3301016669771432E-2</v>
      </c>
      <c r="I13" s="22">
        <f t="shared" si="4"/>
        <v>1.4341069845947163E-2</v>
      </c>
      <c r="J13" s="22">
        <f t="shared" si="5"/>
        <v>1.3301016669771432E-2</v>
      </c>
      <c r="K13" s="22">
        <f t="shared" si="6"/>
        <v>1.3358626302083326E-2</v>
      </c>
    </row>
    <row r="14" spans="1:11" x14ac:dyDescent="0.2">
      <c r="A14" s="19">
        <v>11</v>
      </c>
      <c r="B14" s="29">
        <f t="shared" si="1"/>
        <v>2.75</v>
      </c>
      <c r="C14" s="19">
        <v>165</v>
      </c>
      <c r="D14" s="29">
        <v>13.4</v>
      </c>
      <c r="E14" s="20">
        <f t="shared" si="7"/>
        <v>0.29999999999999893</v>
      </c>
      <c r="F14" s="24">
        <f t="shared" si="2"/>
        <v>1.9999999999999928E-2</v>
      </c>
      <c r="G14" s="21">
        <f t="shared" si="0"/>
        <v>-1.2138438402568489E-15</v>
      </c>
      <c r="H14" s="22">
        <f t="shared" si="3"/>
        <v>1.330033888992381E-2</v>
      </c>
      <c r="I14" s="22">
        <f t="shared" si="4"/>
        <v>1.3994046563964775E-2</v>
      </c>
      <c r="J14" s="22">
        <f t="shared" si="5"/>
        <v>1.330033888992381E-2</v>
      </c>
      <c r="K14" s="22">
        <f t="shared" si="6"/>
        <v>1.3329313151041662E-2</v>
      </c>
    </row>
    <row r="15" spans="1:11" x14ac:dyDescent="0.2">
      <c r="A15" s="19">
        <v>12</v>
      </c>
      <c r="B15" s="29">
        <f t="shared" si="1"/>
        <v>3</v>
      </c>
      <c r="C15" s="19">
        <v>180</v>
      </c>
      <c r="D15" s="29">
        <v>13.1</v>
      </c>
      <c r="E15" s="20">
        <f t="shared" si="7"/>
        <v>0.30000000000000071</v>
      </c>
      <c r="F15" s="24">
        <f t="shared" si="2"/>
        <v>2.0000000000000049E-2</v>
      </c>
      <c r="G15" s="21">
        <f t="shared" si="0"/>
        <v>-4.6209812037329358E-2</v>
      </c>
      <c r="H15" s="22">
        <f t="shared" si="3"/>
        <v>1.3300112963307936E-2</v>
      </c>
      <c r="I15" s="22">
        <f t="shared" si="4"/>
        <v>1.3762697709309851E-2</v>
      </c>
      <c r="J15" s="22">
        <f t="shared" si="5"/>
        <v>1.3300112963307936E-2</v>
      </c>
      <c r="K15" s="22">
        <f t="shared" si="6"/>
        <v>1.331465657552083E-2</v>
      </c>
    </row>
    <row r="16" spans="1:11" x14ac:dyDescent="0.2">
      <c r="A16" s="19">
        <v>13</v>
      </c>
      <c r="B16" s="29">
        <f t="shared" si="1"/>
        <v>3.25</v>
      </c>
      <c r="C16" s="19">
        <v>195</v>
      </c>
      <c r="D16" s="29">
        <v>12.7</v>
      </c>
      <c r="E16" s="20">
        <f t="shared" si="7"/>
        <v>0.40000000000000036</v>
      </c>
      <c r="F16" s="24">
        <f t="shared" si="2"/>
        <v>2.6666666666666689E-2</v>
      </c>
      <c r="G16" s="33">
        <f t="shared" si="0"/>
        <v>4.6209812037330572E-2</v>
      </c>
      <c r="H16" s="22">
        <f t="shared" si="3"/>
        <v>1.3300037654435978E-2</v>
      </c>
      <c r="I16" s="22">
        <f t="shared" si="4"/>
        <v>1.3608465139539901E-2</v>
      </c>
      <c r="J16" s="22">
        <f t="shared" si="5"/>
        <v>1.3300037654435978E-2</v>
      </c>
      <c r="K16" s="22">
        <f t="shared" si="6"/>
        <v>1.3307328287760415E-2</v>
      </c>
    </row>
    <row r="17" spans="1:11" x14ac:dyDescent="0.2">
      <c r="A17" s="19">
        <v>14</v>
      </c>
      <c r="B17" s="29">
        <f t="shared" si="1"/>
        <v>3.5</v>
      </c>
      <c r="C17" s="19">
        <v>210</v>
      </c>
      <c r="D17" s="29">
        <v>12.4</v>
      </c>
      <c r="E17" s="20">
        <f t="shared" si="7"/>
        <v>0.29999999999999893</v>
      </c>
      <c r="F17" s="24">
        <f t="shared" si="2"/>
        <v>1.9999999999999928E-2</v>
      </c>
      <c r="G17" s="21">
        <f t="shared" si="0"/>
        <v>-1.2138438402568489E-15</v>
      </c>
      <c r="H17" s="22">
        <f t="shared" si="3"/>
        <v>1.330001255147866E-2</v>
      </c>
      <c r="I17" s="22">
        <f t="shared" si="4"/>
        <v>1.3505643426359935E-2</v>
      </c>
      <c r="J17" s="22">
        <f t="shared" si="5"/>
        <v>1.330001255147866E-2</v>
      </c>
      <c r="K17" s="22">
        <f t="shared" si="6"/>
        <v>1.3303664143880206E-2</v>
      </c>
    </row>
    <row r="18" spans="1:11" x14ac:dyDescent="0.2">
      <c r="A18" s="19">
        <v>15</v>
      </c>
      <c r="B18" s="29">
        <f t="shared" si="1"/>
        <v>3.75</v>
      </c>
      <c r="C18" s="19">
        <v>225</v>
      </c>
      <c r="D18" s="29">
        <v>12.1</v>
      </c>
      <c r="E18" s="20">
        <f t="shared" si="7"/>
        <v>0.30000000000000071</v>
      </c>
      <c r="F18" s="24">
        <f t="shared" si="2"/>
        <v>2.0000000000000049E-2</v>
      </c>
      <c r="G18" s="21">
        <f t="shared" si="0"/>
        <v>1.2138438402568266E-15</v>
      </c>
      <c r="H18" s="22">
        <f t="shared" si="3"/>
        <v>1.3300004183826219E-2</v>
      </c>
      <c r="I18" s="22">
        <f t="shared" si="4"/>
        <v>1.3437095617573289E-2</v>
      </c>
      <c r="J18" s="22">
        <f t="shared" si="5"/>
        <v>1.3300004183826219E-2</v>
      </c>
      <c r="K18" s="22">
        <f t="shared" si="6"/>
        <v>1.3301832071940103E-2</v>
      </c>
    </row>
    <row r="19" spans="1:11" x14ac:dyDescent="0.2">
      <c r="A19" s="19">
        <v>16</v>
      </c>
      <c r="B19" s="29">
        <f t="shared" si="1"/>
        <v>4</v>
      </c>
      <c r="C19" s="19">
        <v>240</v>
      </c>
      <c r="D19" s="29">
        <v>11.8</v>
      </c>
      <c r="E19" s="20">
        <f t="shared" si="7"/>
        <v>0.29999999999999893</v>
      </c>
      <c r="F19" s="24">
        <f t="shared" si="2"/>
        <v>1.9999999999999928E-2</v>
      </c>
      <c r="G19" s="21">
        <f t="shared" si="0"/>
        <v>-1.2138438402568489E-15</v>
      </c>
      <c r="H19" s="22">
        <f t="shared" si="3"/>
        <v>1.3300001394608739E-2</v>
      </c>
      <c r="I19" s="22">
        <f t="shared" si="4"/>
        <v>1.3391397078382192E-2</v>
      </c>
      <c r="J19" s="22">
        <f t="shared" si="5"/>
        <v>1.3300001394608739E-2</v>
      </c>
      <c r="K19" s="22">
        <f t="shared" si="6"/>
        <v>1.3300916035970051E-2</v>
      </c>
    </row>
    <row r="20" spans="1:11" x14ac:dyDescent="0.2">
      <c r="A20" s="19">
        <v>17</v>
      </c>
      <c r="B20" s="29">
        <f t="shared" si="1"/>
        <v>4.25</v>
      </c>
      <c r="C20" s="19">
        <v>255</v>
      </c>
      <c r="D20" s="29">
        <v>11.5</v>
      </c>
      <c r="E20" s="20">
        <f t="shared" si="7"/>
        <v>0.30000000000000071</v>
      </c>
      <c r="F20" s="24">
        <f t="shared" si="2"/>
        <v>2.0000000000000049E-2</v>
      </c>
      <c r="G20" s="21">
        <f t="shared" si="0"/>
        <v>0</v>
      </c>
      <c r="H20" s="22">
        <f t="shared" si="3"/>
        <v>1.330000046486958E-2</v>
      </c>
      <c r="I20" s="22">
        <f t="shared" si="4"/>
        <v>1.3360931385588129E-2</v>
      </c>
      <c r="J20" s="22">
        <f t="shared" si="5"/>
        <v>1.330000046486958E-2</v>
      </c>
      <c r="K20" s="22">
        <f t="shared" si="6"/>
        <v>1.3300458017985026E-2</v>
      </c>
    </row>
    <row r="21" spans="1:11" x14ac:dyDescent="0.2">
      <c r="A21" s="19">
        <v>18</v>
      </c>
      <c r="B21" s="29">
        <f t="shared" si="1"/>
        <v>4.5</v>
      </c>
      <c r="C21" s="19">
        <v>270</v>
      </c>
      <c r="D21" s="29">
        <v>11.2</v>
      </c>
      <c r="E21" s="20">
        <f t="shared" si="7"/>
        <v>0.30000000000000071</v>
      </c>
      <c r="F21" s="24">
        <f t="shared" si="2"/>
        <v>2.0000000000000049E-2</v>
      </c>
      <c r="G21" s="21">
        <f t="shared" si="0"/>
        <v>1.2138438402568266E-15</v>
      </c>
      <c r="H21" s="22">
        <f t="shared" si="3"/>
        <v>1.3300000154956526E-2</v>
      </c>
      <c r="I21" s="22">
        <f t="shared" si="4"/>
        <v>1.3340620923725418E-2</v>
      </c>
      <c r="J21" s="22">
        <f t="shared" si="5"/>
        <v>1.3300000154956526E-2</v>
      </c>
      <c r="K21" s="22">
        <f t="shared" si="6"/>
        <v>1.3300229008992512E-2</v>
      </c>
    </row>
    <row r="22" spans="1:11" x14ac:dyDescent="0.2">
      <c r="A22" s="19">
        <v>19</v>
      </c>
      <c r="B22" s="29">
        <f t="shared" si="1"/>
        <v>4.75</v>
      </c>
      <c r="C22" s="19">
        <v>285</v>
      </c>
      <c r="D22" s="29">
        <v>10.9</v>
      </c>
      <c r="E22" s="20">
        <f t="shared" si="7"/>
        <v>0.29999999999999893</v>
      </c>
      <c r="F22" s="24">
        <f t="shared" si="2"/>
        <v>1.9999999999999928E-2</v>
      </c>
      <c r="G22" s="21">
        <f t="shared" si="0"/>
        <v>-1.2138438402568489E-15</v>
      </c>
      <c r="H22" s="22">
        <f t="shared" si="3"/>
        <v>1.3300000051652175E-2</v>
      </c>
      <c r="I22" s="22">
        <f t="shared" si="4"/>
        <v>1.3327080615816946E-2</v>
      </c>
      <c r="J22" s="22">
        <f t="shared" si="5"/>
        <v>1.3300000051652175E-2</v>
      </c>
      <c r="K22" s="22">
        <f t="shared" si="6"/>
        <v>1.3300114504496256E-2</v>
      </c>
    </row>
    <row r="23" spans="1:11" x14ac:dyDescent="0.2">
      <c r="A23" s="19">
        <v>20</v>
      </c>
      <c r="B23" s="29">
        <f t="shared" si="1"/>
        <v>5</v>
      </c>
      <c r="C23" s="19">
        <v>300</v>
      </c>
      <c r="D23" s="29">
        <v>10.6</v>
      </c>
      <c r="E23" s="20">
        <f t="shared" si="7"/>
        <v>0.30000000000000071</v>
      </c>
      <c r="F23" s="24">
        <f t="shared" si="2"/>
        <v>2.0000000000000049E-2</v>
      </c>
      <c r="G23" s="21">
        <f t="shared" si="0"/>
        <v>1.2138438402568266E-15</v>
      </c>
      <c r="H23" s="22">
        <f t="shared" si="3"/>
        <v>1.3300000017217392E-2</v>
      </c>
      <c r="I23" s="22">
        <f t="shared" si="4"/>
        <v>1.3318053743877964E-2</v>
      </c>
      <c r="J23" s="22">
        <f t="shared" si="5"/>
        <v>1.3300000017217392E-2</v>
      </c>
      <c r="K23" s="22">
        <f t="shared" si="6"/>
        <v>1.3300057252248127E-2</v>
      </c>
    </row>
    <row r="24" spans="1:11" x14ac:dyDescent="0.2">
      <c r="A24" s="19">
        <v>21</v>
      </c>
      <c r="B24" s="29">
        <f t="shared" si="1"/>
        <v>5.25</v>
      </c>
      <c r="C24" s="19">
        <v>315</v>
      </c>
      <c r="D24" s="29">
        <v>10.3</v>
      </c>
      <c r="E24" s="20">
        <f t="shared" si="7"/>
        <v>0.29999999999999893</v>
      </c>
      <c r="F24" s="24">
        <f t="shared" si="2"/>
        <v>1.9999999999999928E-2</v>
      </c>
      <c r="G24" s="21">
        <f t="shared" si="0"/>
        <v>-1.2138438402568489E-15</v>
      </c>
      <c r="H24" s="22">
        <f t="shared" si="3"/>
        <v>1.3300000005739131E-2</v>
      </c>
      <c r="I24" s="22">
        <f t="shared" si="4"/>
        <v>1.3312035829251976E-2</v>
      </c>
      <c r="J24" s="22">
        <f t="shared" si="5"/>
        <v>1.3300000005739131E-2</v>
      </c>
      <c r="K24" s="22">
        <f t="shared" si="6"/>
        <v>1.3300028626124064E-2</v>
      </c>
    </row>
    <row r="25" spans="1:11" x14ac:dyDescent="0.2">
      <c r="A25" s="19">
        <v>22</v>
      </c>
      <c r="B25" s="29">
        <f t="shared" si="1"/>
        <v>5.5</v>
      </c>
      <c r="C25" s="19">
        <v>330</v>
      </c>
      <c r="D25" s="29">
        <v>10</v>
      </c>
      <c r="E25" s="20">
        <f t="shared" si="7"/>
        <v>0.30000000000000071</v>
      </c>
      <c r="F25" s="24">
        <f t="shared" si="2"/>
        <v>2.0000000000000049E-2</v>
      </c>
      <c r="G25" s="21">
        <f t="shared" si="0"/>
        <v>0</v>
      </c>
      <c r="H25" s="22">
        <f t="shared" si="3"/>
        <v>1.3300000001913044E-2</v>
      </c>
      <c r="I25" s="22">
        <f t="shared" si="4"/>
        <v>1.3308023886167983E-2</v>
      </c>
      <c r="J25" s="22">
        <f t="shared" si="5"/>
        <v>1.3300000001913044E-2</v>
      </c>
      <c r="K25" s="22">
        <f t="shared" si="6"/>
        <v>1.3300014313062032E-2</v>
      </c>
    </row>
    <row r="26" spans="1:11" x14ac:dyDescent="0.2">
      <c r="A26" s="19">
        <v>23</v>
      </c>
      <c r="B26" s="29">
        <f t="shared" si="1"/>
        <v>5.75</v>
      </c>
      <c r="C26" s="19">
        <v>345</v>
      </c>
      <c r="D26" s="29">
        <v>9.6999999999999993</v>
      </c>
      <c r="E26" s="20">
        <f t="shared" si="7"/>
        <v>0.30000000000000071</v>
      </c>
      <c r="F26" s="24">
        <f t="shared" si="2"/>
        <v>2.0000000000000049E-2</v>
      </c>
      <c r="G26" s="21">
        <f t="shared" si="0"/>
        <v>1.2138438402568266E-15</v>
      </c>
      <c r="H26" s="22">
        <f t="shared" si="3"/>
        <v>1.330000000063768E-2</v>
      </c>
      <c r="I26" s="22">
        <f t="shared" si="4"/>
        <v>1.3305349257445321E-2</v>
      </c>
      <c r="J26" s="22">
        <f t="shared" si="5"/>
        <v>1.330000000063768E-2</v>
      </c>
      <c r="K26" s="22">
        <f t="shared" si="6"/>
        <v>1.3300007156531015E-2</v>
      </c>
    </row>
    <row r="27" spans="1:11" x14ac:dyDescent="0.2">
      <c r="A27" s="19">
        <v>24</v>
      </c>
      <c r="B27" s="29">
        <f t="shared" si="1"/>
        <v>6</v>
      </c>
      <c r="C27" s="19">
        <v>360</v>
      </c>
      <c r="D27" s="29">
        <v>9.4</v>
      </c>
      <c r="E27" s="20">
        <f t="shared" si="7"/>
        <v>0.29999999999999893</v>
      </c>
      <c r="F27" s="24">
        <f t="shared" si="2"/>
        <v>1.9999999999999928E-2</v>
      </c>
      <c r="G27" s="21">
        <f t="shared" si="0"/>
        <v>-1.2138438402568489E-15</v>
      </c>
      <c r="H27" s="22">
        <f t="shared" si="3"/>
        <v>1.330000000021256E-2</v>
      </c>
      <c r="I27" s="22">
        <f t="shared" si="4"/>
        <v>1.3303566171630215E-2</v>
      </c>
      <c r="J27" s="22">
        <f t="shared" si="5"/>
        <v>1.330000000021256E-2</v>
      </c>
      <c r="K27" s="22">
        <f t="shared" si="6"/>
        <v>1.3300003578265508E-2</v>
      </c>
    </row>
    <row r="28" spans="1:11" x14ac:dyDescent="0.2">
      <c r="A28" s="19">
        <v>25</v>
      </c>
      <c r="B28" s="29">
        <f t="shared" si="1"/>
        <v>6.25</v>
      </c>
      <c r="C28" s="19">
        <v>375</v>
      </c>
      <c r="D28" s="29">
        <v>9.1</v>
      </c>
      <c r="E28" s="20">
        <f t="shared" si="7"/>
        <v>0.30000000000000071</v>
      </c>
      <c r="F28" s="24">
        <f t="shared" si="2"/>
        <v>2.0000000000000049E-2</v>
      </c>
      <c r="G28" s="21">
        <f t="shared" si="0"/>
        <v>1.2138438402568266E-15</v>
      </c>
      <c r="H28" s="22">
        <f t="shared" si="3"/>
        <v>1.3300000000070852E-2</v>
      </c>
      <c r="I28" s="22">
        <f t="shared" si="4"/>
        <v>1.3302377447753476E-2</v>
      </c>
      <c r="J28" s="22">
        <f t="shared" si="5"/>
        <v>1.3300000000070852E-2</v>
      </c>
      <c r="K28" s="22">
        <f t="shared" si="6"/>
        <v>1.3300001789132753E-2</v>
      </c>
    </row>
    <row r="29" spans="1:11" x14ac:dyDescent="0.2">
      <c r="A29" s="19">
        <v>26</v>
      </c>
      <c r="B29" s="29">
        <f t="shared" si="1"/>
        <v>6.5</v>
      </c>
      <c r="C29" s="19">
        <v>390</v>
      </c>
      <c r="D29" s="29">
        <v>8.8000000000000007</v>
      </c>
      <c r="E29" s="20">
        <f t="shared" si="7"/>
        <v>0.29999999999999893</v>
      </c>
      <c r="F29" s="24">
        <f t="shared" si="2"/>
        <v>1.9999999999999928E-2</v>
      </c>
      <c r="G29" s="21">
        <f t="shared" si="0"/>
        <v>-1.2138438402568489E-15</v>
      </c>
      <c r="H29" s="22">
        <f t="shared" si="3"/>
        <v>1.3300000000023618E-2</v>
      </c>
      <c r="I29" s="22">
        <f t="shared" si="4"/>
        <v>1.3301584965168985E-2</v>
      </c>
      <c r="J29" s="22">
        <f t="shared" si="5"/>
        <v>1.3300000000023618E-2</v>
      </c>
      <c r="K29" s="22">
        <f t="shared" si="6"/>
        <v>1.3300000894566377E-2</v>
      </c>
    </row>
    <row r="30" spans="1:11" x14ac:dyDescent="0.2">
      <c r="A30" s="19">
        <v>27</v>
      </c>
      <c r="B30" s="29">
        <f>C30/60</f>
        <v>6.75</v>
      </c>
      <c r="C30" s="19">
        <v>405</v>
      </c>
      <c r="D30" s="29">
        <v>8.5</v>
      </c>
      <c r="E30" s="20">
        <f t="shared" si="7"/>
        <v>0.30000000000000071</v>
      </c>
      <c r="F30" s="24">
        <f t="shared" si="2"/>
        <v>2.0000000000000049E-2</v>
      </c>
      <c r="G30" s="21">
        <f t="shared" si="0"/>
        <v>0</v>
      </c>
      <c r="H30" s="22">
        <f t="shared" si="3"/>
        <v>1.3300000000007871E-2</v>
      </c>
      <c r="I30" s="22">
        <f t="shared" si="4"/>
        <v>1.330105664344599E-2</v>
      </c>
      <c r="J30" s="22">
        <f t="shared" si="5"/>
        <v>1.3300000000007871E-2</v>
      </c>
      <c r="K30" s="22">
        <f t="shared" si="6"/>
        <v>1.3300000447283187E-2</v>
      </c>
    </row>
    <row r="31" spans="1:11" x14ac:dyDescent="0.2">
      <c r="A31" s="19">
        <v>28</v>
      </c>
      <c r="B31" s="29">
        <f t="shared" si="1"/>
        <v>7</v>
      </c>
      <c r="C31" s="19">
        <v>420</v>
      </c>
      <c r="D31" s="29">
        <v>8.1999999999999993</v>
      </c>
      <c r="E31" s="20">
        <f t="shared" si="7"/>
        <v>0.30000000000000071</v>
      </c>
      <c r="F31" s="24">
        <f t="shared" si="2"/>
        <v>2.0000000000000049E-2</v>
      </c>
      <c r="G31" s="21">
        <f t="shared" si="0"/>
        <v>1.2138438402568266E-15</v>
      </c>
      <c r="H31" s="22">
        <f t="shared" si="3"/>
        <v>1.3300000000002624E-2</v>
      </c>
      <c r="I31" s="22">
        <f t="shared" si="4"/>
        <v>1.3300704428963993E-2</v>
      </c>
      <c r="J31" s="22">
        <f t="shared" si="5"/>
        <v>1.3300000000002624E-2</v>
      </c>
      <c r="K31" s="22">
        <f t="shared" si="6"/>
        <v>1.3300000223641594E-2</v>
      </c>
    </row>
    <row r="32" spans="1:11" hidden="1" x14ac:dyDescent="0.2">
      <c r="A32" s="19">
        <v>29</v>
      </c>
      <c r="B32" s="29">
        <f t="shared" si="1"/>
        <v>7.25</v>
      </c>
      <c r="C32" s="19">
        <v>435</v>
      </c>
      <c r="D32" s="29">
        <v>7.9</v>
      </c>
      <c r="E32" s="20">
        <f t="shared" si="7"/>
        <v>0.29999999999999893</v>
      </c>
      <c r="F32" s="24">
        <f t="shared" si="2"/>
        <v>1.9999999999999928E-2</v>
      </c>
      <c r="G32" s="21">
        <f t="shared" si="0"/>
        <v>-1.2138438402568489E-15</v>
      </c>
      <c r="H32" s="22">
        <f t="shared" si="3"/>
        <v>1.3300000000000874E-2</v>
      </c>
      <c r="I32" s="22">
        <f t="shared" si="4"/>
        <v>1.3300469619309328E-2</v>
      </c>
      <c r="J32" s="22">
        <f t="shared" si="5"/>
        <v>1.3300000000000874E-2</v>
      </c>
      <c r="K32" s="22">
        <f t="shared" si="6"/>
        <v>1.3300000111820797E-2</v>
      </c>
    </row>
    <row r="33" spans="1:11" hidden="1" x14ac:dyDescent="0.2">
      <c r="A33" s="19">
        <v>30</v>
      </c>
      <c r="B33" s="29">
        <f t="shared" si="1"/>
        <v>7.5</v>
      </c>
      <c r="C33" s="19">
        <v>450</v>
      </c>
      <c r="D33" s="29">
        <v>7.6</v>
      </c>
      <c r="E33" s="20">
        <f t="shared" si="7"/>
        <v>0.30000000000000071</v>
      </c>
      <c r="F33" s="24">
        <f t="shared" si="2"/>
        <v>2.0000000000000049E-2</v>
      </c>
      <c r="G33" s="21">
        <f t="shared" si="0"/>
        <v>-4.6209812037329066E-2</v>
      </c>
      <c r="H33" s="22">
        <f t="shared" si="3"/>
        <v>1.3300000000000291E-2</v>
      </c>
      <c r="I33" s="22">
        <f t="shared" si="4"/>
        <v>1.3300313079539551E-2</v>
      </c>
      <c r="J33" s="22">
        <f t="shared" si="5"/>
        <v>1.3300000000000291E-2</v>
      </c>
      <c r="K33" s="22">
        <f t="shared" si="6"/>
        <v>1.3300000055910397E-2</v>
      </c>
    </row>
    <row r="34" spans="1:11" x14ac:dyDescent="0.2">
      <c r="A34" s="19">
        <v>31</v>
      </c>
      <c r="B34" s="29">
        <f t="shared" si="1"/>
        <v>7.75</v>
      </c>
      <c r="C34" s="19">
        <v>465</v>
      </c>
      <c r="D34" s="29">
        <v>7.2</v>
      </c>
      <c r="E34" s="20">
        <f t="shared" si="7"/>
        <v>0.39999999999999947</v>
      </c>
      <c r="F34" s="24">
        <f t="shared" si="2"/>
        <v>2.666666666666663E-2</v>
      </c>
      <c r="G34" s="21">
        <v>0</v>
      </c>
      <c r="H34" s="22">
        <f t="shared" si="3"/>
        <v>1.3300000000000096E-2</v>
      </c>
      <c r="I34" s="22">
        <f t="shared" si="4"/>
        <v>1.3300208719693033E-2</v>
      </c>
      <c r="J34" s="22">
        <f t="shared" si="5"/>
        <v>1.3300000000000096E-2</v>
      </c>
      <c r="K34" s="22">
        <f t="shared" si="6"/>
        <v>1.3300000027955198E-2</v>
      </c>
    </row>
    <row r="35" spans="1:11" x14ac:dyDescent="0.2">
      <c r="A35" s="19">
        <v>32</v>
      </c>
      <c r="B35" s="29">
        <f t="shared" si="1"/>
        <v>8</v>
      </c>
      <c r="C35" s="19">
        <v>480</v>
      </c>
      <c r="D35" s="29">
        <v>7</v>
      </c>
      <c r="E35" s="20">
        <f>D34-D35</f>
        <v>0.20000000000000018</v>
      </c>
      <c r="F35" s="24">
        <f t="shared" si="2"/>
        <v>1.3333333333333345E-2</v>
      </c>
      <c r="G35" s="23"/>
      <c r="H35" s="22">
        <f t="shared" si="3"/>
        <v>1.3300000000000032E-2</v>
      </c>
      <c r="I35" s="22">
        <f t="shared" si="4"/>
        <v>1.3300139146462022E-2</v>
      </c>
      <c r="J35" s="22">
        <f t="shared" si="5"/>
        <v>1.3300000000000032E-2</v>
      </c>
      <c r="K35" s="22">
        <f t="shared" si="6"/>
        <v>1.33000000139776E-2</v>
      </c>
    </row>
    <row r="37" spans="1:11" x14ac:dyDescent="0.2">
      <c r="A37" s="3" t="s">
        <v>14</v>
      </c>
      <c r="B37" s="1"/>
    </row>
    <row r="38" spans="1:11" x14ac:dyDescent="0.2">
      <c r="A38" s="3" t="s">
        <v>9</v>
      </c>
      <c r="B38" s="6">
        <v>0.18079999999999999</v>
      </c>
      <c r="D38" s="3" t="s">
        <v>21</v>
      </c>
      <c r="E38" s="6">
        <v>1.3299999999999999E-2</v>
      </c>
      <c r="F38" s="3" t="s">
        <v>17</v>
      </c>
    </row>
    <row r="39" spans="1:11" x14ac:dyDescent="0.2">
      <c r="A39" s="16" t="s">
        <v>10</v>
      </c>
      <c r="B39" s="8">
        <v>0.40460000000000002</v>
      </c>
      <c r="E39">
        <f>E38*3600</f>
        <v>47.879999999999995</v>
      </c>
      <c r="F39" s="3" t="s">
        <v>18</v>
      </c>
    </row>
    <row r="40" spans="1:11" x14ac:dyDescent="0.2">
      <c r="A40" s="3" t="s">
        <v>11</v>
      </c>
      <c r="B40">
        <v>0.26179999999999998</v>
      </c>
      <c r="E40" s="17">
        <f>E39*24</f>
        <v>1149.1199999999999</v>
      </c>
      <c r="F40" s="3" t="s">
        <v>19</v>
      </c>
    </row>
    <row r="41" spans="1:11" x14ac:dyDescent="0.2">
      <c r="A41" s="3" t="s">
        <v>12</v>
      </c>
      <c r="B41">
        <v>0.18079999999999999</v>
      </c>
    </row>
    <row r="42" spans="1:11" ht="15" x14ac:dyDescent="0.2">
      <c r="A42" s="14" t="s">
        <v>15</v>
      </c>
      <c r="B42" s="15">
        <f>MAX(B38:B40)</f>
        <v>0.40460000000000002</v>
      </c>
    </row>
    <row r="52" spans="1:3" x14ac:dyDescent="0.2">
      <c r="A52" s="31"/>
      <c r="B52" s="31" t="s">
        <v>0</v>
      </c>
      <c r="C52" s="31" t="s">
        <v>1</v>
      </c>
    </row>
    <row r="53" spans="1:3" x14ac:dyDescent="0.2">
      <c r="A53" s="31"/>
      <c r="B53" s="31">
        <v>21</v>
      </c>
      <c r="C53" s="31"/>
    </row>
    <row r="54" spans="1:3" x14ac:dyDescent="0.2">
      <c r="A54" s="31"/>
      <c r="B54" s="31">
        <v>20.6</v>
      </c>
      <c r="C54" s="31">
        <v>0.4</v>
      </c>
    </row>
    <row r="55" spans="1:3" x14ac:dyDescent="0.2">
      <c r="A55" s="31"/>
      <c r="B55" s="31">
        <v>20.2</v>
      </c>
      <c r="C55" s="31">
        <v>0.4</v>
      </c>
    </row>
    <row r="56" spans="1:3" x14ac:dyDescent="0.2">
      <c r="A56" s="31"/>
      <c r="B56" s="31">
        <v>19.899999999999999</v>
      </c>
      <c r="C56" s="31">
        <v>0.3</v>
      </c>
    </row>
    <row r="57" spans="1:3" x14ac:dyDescent="0.2">
      <c r="A57" s="31"/>
      <c r="B57" s="31">
        <v>19.5</v>
      </c>
      <c r="C57" s="31">
        <v>0.4</v>
      </c>
    </row>
    <row r="58" spans="1:3" x14ac:dyDescent="0.2">
      <c r="A58" s="31"/>
      <c r="B58" s="31">
        <v>19.2</v>
      </c>
      <c r="C58" s="31">
        <v>0.3</v>
      </c>
    </row>
    <row r="59" spans="1:3" x14ac:dyDescent="0.2">
      <c r="A59" s="31"/>
      <c r="B59" s="31">
        <v>18.899999999999999</v>
      </c>
      <c r="C59" s="31">
        <v>0.3</v>
      </c>
    </row>
    <row r="60" spans="1:3" x14ac:dyDescent="0.2">
      <c r="A60" s="31"/>
      <c r="B60" s="31">
        <v>18.5</v>
      </c>
      <c r="C60" s="31">
        <v>0.4</v>
      </c>
    </row>
    <row r="61" spans="1:3" x14ac:dyDescent="0.2">
      <c r="A61" s="31"/>
      <c r="B61" s="31">
        <v>18.3</v>
      </c>
      <c r="C61" s="31">
        <v>0.2</v>
      </c>
    </row>
    <row r="62" spans="1:3" x14ac:dyDescent="0.2">
      <c r="A62" s="31"/>
      <c r="B62" s="31">
        <v>18</v>
      </c>
      <c r="C62" s="31">
        <v>0.3</v>
      </c>
    </row>
    <row r="63" spans="1:3" x14ac:dyDescent="0.2">
      <c r="A63" s="31"/>
      <c r="B63" s="31">
        <v>17.7</v>
      </c>
      <c r="C63" s="31">
        <v>0.3</v>
      </c>
    </row>
    <row r="64" spans="1:3" x14ac:dyDescent="0.2">
      <c r="A64" s="31"/>
      <c r="B64" s="31">
        <v>17.5</v>
      </c>
      <c r="C64" s="31">
        <v>0.2</v>
      </c>
    </row>
    <row r="65" spans="1:3" x14ac:dyDescent="0.2">
      <c r="A65" s="31"/>
      <c r="B65" s="31">
        <v>17.100000000000001</v>
      </c>
      <c r="C65" s="31">
        <v>0.4</v>
      </c>
    </row>
    <row r="66" spans="1:3" x14ac:dyDescent="0.2">
      <c r="A66" s="31"/>
      <c r="B66" s="31">
        <v>17</v>
      </c>
      <c r="C66" s="31">
        <v>0.1</v>
      </c>
    </row>
    <row r="67" spans="1:3" x14ac:dyDescent="0.2">
      <c r="A67" s="31"/>
      <c r="B67" s="31">
        <v>16.5</v>
      </c>
      <c r="C67" s="31">
        <v>0.5</v>
      </c>
    </row>
    <row r="68" spans="1:3" x14ac:dyDescent="0.2">
      <c r="A68" s="31"/>
      <c r="B68" s="31">
        <v>16.2</v>
      </c>
      <c r="C68" s="31">
        <v>0.3</v>
      </c>
    </row>
    <row r="69" spans="1:3" x14ac:dyDescent="0.2">
      <c r="A69" s="31"/>
      <c r="B69" s="31">
        <v>16</v>
      </c>
      <c r="C69" s="31">
        <v>0.2</v>
      </c>
    </row>
    <row r="70" spans="1:3" x14ac:dyDescent="0.2">
      <c r="A70" s="31"/>
      <c r="B70" s="31">
        <v>15.8</v>
      </c>
      <c r="C70" s="31">
        <v>0.2</v>
      </c>
    </row>
    <row r="71" spans="1:3" x14ac:dyDescent="0.2">
      <c r="A71" s="31"/>
      <c r="B71" s="31">
        <v>15.5</v>
      </c>
      <c r="C71" s="31">
        <v>0.3</v>
      </c>
    </row>
    <row r="72" spans="1:3" x14ac:dyDescent="0.2">
      <c r="A72" s="31"/>
      <c r="B72" s="31">
        <v>15.2</v>
      </c>
      <c r="C72" s="31">
        <v>0.3</v>
      </c>
    </row>
    <row r="73" spans="1:3" x14ac:dyDescent="0.2">
      <c r="A73" s="31"/>
      <c r="B73" s="31">
        <v>14.9</v>
      </c>
      <c r="C73" s="31">
        <v>0.3</v>
      </c>
    </row>
    <row r="74" spans="1:3" x14ac:dyDescent="0.2">
      <c r="A74" s="31"/>
      <c r="B74" s="31">
        <v>14.6</v>
      </c>
      <c r="C74" s="31">
        <v>0.3</v>
      </c>
    </row>
    <row r="75" spans="1:3" x14ac:dyDescent="0.2">
      <c r="A75" s="31"/>
      <c r="B75" s="31">
        <v>14.4</v>
      </c>
      <c r="C75" s="31">
        <v>0.2</v>
      </c>
    </row>
    <row r="76" spans="1:3" x14ac:dyDescent="0.2">
      <c r="A76" s="31"/>
      <c r="B76" s="31">
        <v>14.2</v>
      </c>
      <c r="C76" s="31">
        <v>0.2</v>
      </c>
    </row>
    <row r="77" spans="1:3" x14ac:dyDescent="0.2">
      <c r="A77" s="31"/>
      <c r="B77" s="31">
        <v>14</v>
      </c>
      <c r="C77" s="31">
        <v>0.2</v>
      </c>
    </row>
    <row r="78" spans="1:3" x14ac:dyDescent="0.2">
      <c r="A78" s="31"/>
      <c r="B78" s="31">
        <v>13.8</v>
      </c>
      <c r="C78" s="31">
        <v>0.2</v>
      </c>
    </row>
    <row r="79" spans="1:3" x14ac:dyDescent="0.2">
      <c r="A79" s="31"/>
      <c r="B79" s="31">
        <v>13.6</v>
      </c>
      <c r="C79" s="31">
        <v>0.2</v>
      </c>
    </row>
    <row r="80" spans="1:3" x14ac:dyDescent="0.2">
      <c r="A80" s="31"/>
      <c r="B80" s="31">
        <v>13.4</v>
      </c>
      <c r="C80" s="31">
        <v>0.2</v>
      </c>
    </row>
    <row r="81" spans="1:3" x14ac:dyDescent="0.2">
      <c r="A81" s="31"/>
      <c r="B81" s="31">
        <v>13.1</v>
      </c>
      <c r="C81" s="31">
        <v>0.3</v>
      </c>
    </row>
    <row r="82" spans="1:3" x14ac:dyDescent="0.2">
      <c r="A82" s="31"/>
      <c r="B82" s="31">
        <v>23</v>
      </c>
      <c r="C82" s="31"/>
    </row>
    <row r="83" spans="1:3" x14ac:dyDescent="0.2">
      <c r="A83" s="31"/>
      <c r="B83" s="31">
        <v>22.8</v>
      </c>
      <c r="C83" s="31">
        <v>0.2</v>
      </c>
    </row>
    <row r="84" spans="1:3" x14ac:dyDescent="0.2">
      <c r="A84" s="31"/>
      <c r="B84" s="31">
        <v>22.5</v>
      </c>
      <c r="C84" s="31">
        <v>0.3</v>
      </c>
    </row>
    <row r="85" spans="1:3" x14ac:dyDescent="0.2">
      <c r="A85" s="31"/>
      <c r="B85" s="31">
        <v>22.2</v>
      </c>
      <c r="C85" s="31">
        <v>0.3</v>
      </c>
    </row>
    <row r="86" spans="1:3" x14ac:dyDescent="0.2">
      <c r="A86" s="31"/>
      <c r="B86" s="31">
        <v>21.9</v>
      </c>
      <c r="C86" s="31">
        <v>0.3</v>
      </c>
    </row>
    <row r="87" spans="1:3" x14ac:dyDescent="0.2">
      <c r="A87" s="31"/>
      <c r="B87" s="31">
        <v>21.7</v>
      </c>
      <c r="C87" s="31">
        <v>0.2</v>
      </c>
    </row>
    <row r="88" spans="1:3" x14ac:dyDescent="0.2">
      <c r="A88" s="31"/>
      <c r="B88" s="31">
        <v>21.3</v>
      </c>
      <c r="C88" s="31">
        <v>0.4</v>
      </c>
    </row>
    <row r="89" spans="1:3" x14ac:dyDescent="0.2">
      <c r="A89" s="31"/>
      <c r="B89" s="31">
        <v>21</v>
      </c>
      <c r="C89" s="31">
        <v>0.3</v>
      </c>
    </row>
    <row r="90" spans="1:3" x14ac:dyDescent="0.2">
      <c r="A90" s="31"/>
      <c r="B90" s="31">
        <v>20.7</v>
      </c>
      <c r="C90" s="31">
        <v>0.3</v>
      </c>
    </row>
    <row r="91" spans="1:3" x14ac:dyDescent="0.2">
      <c r="A91" s="31"/>
      <c r="B91" s="31">
        <v>20.5</v>
      </c>
      <c r="C91" s="31">
        <v>0.2</v>
      </c>
    </row>
    <row r="92" spans="1:3" x14ac:dyDescent="0.2">
      <c r="A92" s="31"/>
      <c r="B92" s="31">
        <v>20.3</v>
      </c>
      <c r="C92" s="31">
        <v>0.2</v>
      </c>
    </row>
    <row r="93" spans="1:3" x14ac:dyDescent="0.2">
      <c r="A93" s="31"/>
      <c r="B93" s="31">
        <v>20</v>
      </c>
      <c r="C93" s="31">
        <v>0.3</v>
      </c>
    </row>
    <row r="94" spans="1:3" x14ac:dyDescent="0.2">
      <c r="A94" s="31"/>
      <c r="B94" s="31">
        <v>19.7</v>
      </c>
      <c r="C94" s="31">
        <v>0.3</v>
      </c>
    </row>
    <row r="95" spans="1:3" x14ac:dyDescent="0.2">
      <c r="A95" s="31"/>
      <c r="B95" s="31">
        <v>19.399999999999999</v>
      </c>
      <c r="C95" s="31">
        <v>0.3</v>
      </c>
    </row>
    <row r="96" spans="1:3" x14ac:dyDescent="0.2">
      <c r="A96" s="31"/>
      <c r="B96" s="31">
        <v>19.100000000000001</v>
      </c>
      <c r="C96" s="31">
        <v>0.3</v>
      </c>
    </row>
    <row r="97" spans="1:3" x14ac:dyDescent="0.2">
      <c r="A97" s="31"/>
      <c r="B97" s="31">
        <v>18.8</v>
      </c>
      <c r="C97" s="31">
        <v>0.3</v>
      </c>
    </row>
    <row r="98" spans="1:3" x14ac:dyDescent="0.2">
      <c r="A98" s="31"/>
      <c r="B98" s="31">
        <v>18.5</v>
      </c>
      <c r="C98" s="31">
        <v>0.3</v>
      </c>
    </row>
    <row r="99" spans="1:3" x14ac:dyDescent="0.2">
      <c r="A99" s="31"/>
      <c r="B99" s="31">
        <v>18.3</v>
      </c>
      <c r="C99" s="31">
        <v>0.2</v>
      </c>
    </row>
    <row r="100" spans="1:3" x14ac:dyDescent="0.2">
      <c r="A100" s="31"/>
      <c r="B100" s="31">
        <v>18</v>
      </c>
      <c r="C100" s="31">
        <v>0.3</v>
      </c>
    </row>
    <row r="101" spans="1:3" x14ac:dyDescent="0.2">
      <c r="A101" s="31"/>
      <c r="B101" s="31">
        <v>17.8</v>
      </c>
      <c r="C101" s="31">
        <v>0.2</v>
      </c>
    </row>
    <row r="102" spans="1:3" x14ac:dyDescent="0.2">
      <c r="A102" s="31"/>
      <c r="B102" s="31">
        <v>17.600000000000001</v>
      </c>
      <c r="C102" s="31">
        <v>0.2</v>
      </c>
    </row>
    <row r="103" spans="1:3" x14ac:dyDescent="0.2">
      <c r="A103" s="31"/>
      <c r="B103" s="31">
        <v>17.399999999999999</v>
      </c>
      <c r="C103" s="31">
        <v>0.2</v>
      </c>
    </row>
    <row r="104" spans="1:3" x14ac:dyDescent="0.2">
      <c r="A104" s="31"/>
      <c r="B104" s="31">
        <v>17.2</v>
      </c>
      <c r="C104" s="31">
        <v>0.2</v>
      </c>
    </row>
    <row r="105" spans="1:3" x14ac:dyDescent="0.2">
      <c r="A105" s="31"/>
      <c r="B105" s="31">
        <v>17</v>
      </c>
      <c r="C105" s="31">
        <v>0.2</v>
      </c>
    </row>
    <row r="106" spans="1:3" x14ac:dyDescent="0.2">
      <c r="A106" s="31"/>
      <c r="B106" s="31">
        <v>16.8</v>
      </c>
      <c r="C106" s="31">
        <v>0.2</v>
      </c>
    </row>
    <row r="107" spans="1:3" x14ac:dyDescent="0.2">
      <c r="A107" s="31"/>
      <c r="B107" s="31">
        <v>16.600000000000001</v>
      </c>
      <c r="C107" s="31">
        <v>0.2</v>
      </c>
    </row>
    <row r="108" spans="1:3" x14ac:dyDescent="0.2">
      <c r="A108" s="31"/>
      <c r="B108" s="31">
        <v>16.399999999999999</v>
      </c>
      <c r="C108" s="31">
        <v>0.2</v>
      </c>
    </row>
    <row r="109" spans="1:3" x14ac:dyDescent="0.2">
      <c r="A109" s="31"/>
      <c r="B109" s="31">
        <v>16.100000000000001</v>
      </c>
      <c r="C109" s="31">
        <v>0.3</v>
      </c>
    </row>
    <row r="110" spans="1:3" x14ac:dyDescent="0.2">
      <c r="A110" s="31"/>
      <c r="B110" s="31">
        <v>15.8</v>
      </c>
      <c r="C110" s="31">
        <v>0.3</v>
      </c>
    </row>
    <row r="111" spans="1:3" x14ac:dyDescent="0.2">
      <c r="A111" s="31"/>
      <c r="B111" s="31">
        <v>15.6</v>
      </c>
      <c r="C111" s="31">
        <v>0.2</v>
      </c>
    </row>
    <row r="112" spans="1:3" x14ac:dyDescent="0.2">
      <c r="A112" s="31"/>
      <c r="B112" s="31">
        <v>15.4</v>
      </c>
      <c r="C112" s="31">
        <v>0.2</v>
      </c>
    </row>
    <row r="113" spans="1:3" x14ac:dyDescent="0.2">
      <c r="A113" s="31"/>
      <c r="B113" s="31">
        <v>15.2</v>
      </c>
      <c r="C113" s="31">
        <v>0.2</v>
      </c>
    </row>
    <row r="114" spans="1:3" x14ac:dyDescent="0.2">
      <c r="A114" s="31"/>
      <c r="B114" s="31">
        <v>14.8</v>
      </c>
      <c r="C114" s="31">
        <v>0.4</v>
      </c>
    </row>
    <row r="115" spans="1:3" x14ac:dyDescent="0.2">
      <c r="A115" s="31"/>
      <c r="B115" s="31">
        <v>14.6</v>
      </c>
      <c r="C115" s="31">
        <v>0.2</v>
      </c>
    </row>
    <row r="116" spans="1:3" x14ac:dyDescent="0.2">
      <c r="A116" s="31"/>
      <c r="B116" s="31">
        <v>14.4</v>
      </c>
      <c r="C116" s="31">
        <v>0.2</v>
      </c>
    </row>
    <row r="117" spans="1:3" x14ac:dyDescent="0.2">
      <c r="A117" s="31"/>
      <c r="B117" s="31">
        <v>14.2</v>
      </c>
      <c r="C117" s="31">
        <v>0.2</v>
      </c>
    </row>
    <row r="118" spans="1:3" x14ac:dyDescent="0.2">
      <c r="A118" s="31"/>
      <c r="B118" s="31">
        <v>14</v>
      </c>
      <c r="C118" s="31">
        <v>0.2</v>
      </c>
    </row>
    <row r="119" spans="1:3" x14ac:dyDescent="0.2">
      <c r="A119" s="31"/>
      <c r="B119" s="31">
        <v>13.8</v>
      </c>
      <c r="C119" s="31">
        <v>0.2</v>
      </c>
    </row>
    <row r="120" spans="1:3" x14ac:dyDescent="0.2">
      <c r="A120" s="31"/>
      <c r="B120" s="31">
        <v>13.6</v>
      </c>
      <c r="C120" s="31">
        <v>0.2</v>
      </c>
    </row>
    <row r="121" spans="1:3" x14ac:dyDescent="0.2">
      <c r="A121" s="31"/>
      <c r="B121" s="31">
        <v>21</v>
      </c>
      <c r="C121" s="31"/>
    </row>
    <row r="122" spans="1:3" x14ac:dyDescent="0.2">
      <c r="A122" s="31"/>
      <c r="B122" s="31">
        <v>20.8</v>
      </c>
      <c r="C122" s="31">
        <v>0.2</v>
      </c>
    </row>
    <row r="123" spans="1:3" x14ac:dyDescent="0.2">
      <c r="A123" s="31"/>
      <c r="B123" s="31">
        <v>20.6</v>
      </c>
      <c r="C123" s="31">
        <v>0.2</v>
      </c>
    </row>
    <row r="124" spans="1:3" x14ac:dyDescent="0.2">
      <c r="A124" s="31"/>
      <c r="B124" s="31">
        <v>20.2</v>
      </c>
      <c r="C124" s="31">
        <v>0.4</v>
      </c>
    </row>
    <row r="125" spans="1:3" x14ac:dyDescent="0.2">
      <c r="A125" s="31"/>
      <c r="B125" s="31">
        <v>20</v>
      </c>
      <c r="C125" s="31">
        <v>0.2</v>
      </c>
    </row>
    <row r="126" spans="1:3" x14ac:dyDescent="0.2">
      <c r="A126" s="31"/>
      <c r="B126" s="31">
        <v>19.8</v>
      </c>
      <c r="C126" s="31">
        <v>0.2</v>
      </c>
    </row>
    <row r="127" spans="1:3" x14ac:dyDescent="0.2">
      <c r="A127" s="31"/>
      <c r="B127" s="31">
        <v>19.600000000000001</v>
      </c>
      <c r="C127" s="31">
        <v>0.2</v>
      </c>
    </row>
    <row r="128" spans="1:3" x14ac:dyDescent="0.2">
      <c r="A128" s="31"/>
      <c r="B128" s="31">
        <v>19.399999999999999</v>
      </c>
      <c r="C128" s="31">
        <v>0.2</v>
      </c>
    </row>
    <row r="129" spans="1:3" x14ac:dyDescent="0.2">
      <c r="A129" s="31"/>
      <c r="B129" s="31">
        <v>19.2</v>
      </c>
      <c r="C129" s="31">
        <v>0.2</v>
      </c>
    </row>
    <row r="130" spans="1:3" x14ac:dyDescent="0.2">
      <c r="A130" s="31"/>
      <c r="B130" s="31">
        <v>18.8</v>
      </c>
      <c r="C130" s="31">
        <v>0.4</v>
      </c>
    </row>
    <row r="131" spans="1:3" x14ac:dyDescent="0.2">
      <c r="A131" s="31"/>
      <c r="B131" s="31">
        <v>18.600000000000001</v>
      </c>
      <c r="C131" s="31">
        <v>0.2</v>
      </c>
    </row>
    <row r="132" spans="1:3" x14ac:dyDescent="0.2">
      <c r="A132" s="31"/>
      <c r="B132" s="31">
        <v>18.3</v>
      </c>
      <c r="C132" s="31">
        <v>0.3</v>
      </c>
    </row>
    <row r="133" spans="1:3" x14ac:dyDescent="0.2">
      <c r="A133" s="31"/>
      <c r="B133" s="31">
        <v>18</v>
      </c>
      <c r="C133" s="31">
        <v>0.3</v>
      </c>
    </row>
    <row r="134" spans="1:3" x14ac:dyDescent="0.2">
      <c r="A134" s="31"/>
      <c r="B134" s="31">
        <v>17.8</v>
      </c>
      <c r="C134" s="31">
        <v>0.2</v>
      </c>
    </row>
    <row r="135" spans="1:3" x14ac:dyDescent="0.2">
      <c r="A135" s="31"/>
      <c r="B135" s="31">
        <v>17.600000000000001</v>
      </c>
      <c r="C135" s="31">
        <v>0.2</v>
      </c>
    </row>
    <row r="136" spans="1:3" x14ac:dyDescent="0.2">
      <c r="A136" s="31"/>
      <c r="B136" s="31">
        <v>17.399999999999999</v>
      </c>
      <c r="C136" s="31">
        <v>0.2</v>
      </c>
    </row>
    <row r="137" spans="1:3" x14ac:dyDescent="0.2">
      <c r="A137" s="31"/>
      <c r="B137" s="31">
        <v>17.2</v>
      </c>
      <c r="C137" s="31">
        <v>0.2</v>
      </c>
    </row>
    <row r="138" spans="1:3" x14ac:dyDescent="0.2">
      <c r="A138" s="31"/>
      <c r="B138" s="31">
        <v>17</v>
      </c>
      <c r="C138" s="31">
        <v>0.2</v>
      </c>
    </row>
    <row r="139" spans="1:3" x14ac:dyDescent="0.2">
      <c r="A139" s="31"/>
      <c r="B139" s="31">
        <v>16.8</v>
      </c>
      <c r="C139" s="31">
        <v>0.2</v>
      </c>
    </row>
    <row r="140" spans="1:3" x14ac:dyDescent="0.2">
      <c r="A140" s="31"/>
      <c r="B140" s="31">
        <v>16.600000000000001</v>
      </c>
      <c r="C140" s="31">
        <v>0.2</v>
      </c>
    </row>
    <row r="141" spans="1:3" x14ac:dyDescent="0.2">
      <c r="A141" s="31"/>
      <c r="B141" s="31">
        <v>16.399999999999999</v>
      </c>
      <c r="C141" s="31">
        <v>0.2</v>
      </c>
    </row>
    <row r="142" spans="1:3" x14ac:dyDescent="0.2">
      <c r="A142" s="31"/>
      <c r="B142" s="31">
        <v>16.2</v>
      </c>
      <c r="C142" s="31">
        <v>0.2</v>
      </c>
    </row>
    <row r="143" spans="1:3" x14ac:dyDescent="0.2">
      <c r="A143" s="31"/>
      <c r="B143" s="31">
        <v>16</v>
      </c>
      <c r="C143" s="31">
        <v>0.2</v>
      </c>
    </row>
    <row r="144" spans="1:3" x14ac:dyDescent="0.2">
      <c r="A144" s="31"/>
      <c r="B144" s="31">
        <v>15.8</v>
      </c>
      <c r="C144" s="31">
        <v>0.2</v>
      </c>
    </row>
    <row r="145" spans="1:3" x14ac:dyDescent="0.2">
      <c r="A145" s="31"/>
      <c r="B145" s="31">
        <v>15.6</v>
      </c>
      <c r="C145" s="31">
        <v>0.2</v>
      </c>
    </row>
    <row r="146" spans="1:3" x14ac:dyDescent="0.2">
      <c r="A146" s="31"/>
      <c r="B146" s="31">
        <v>15.4</v>
      </c>
      <c r="C146" s="31">
        <v>0.2</v>
      </c>
    </row>
    <row r="147" spans="1:3" x14ac:dyDescent="0.2">
      <c r="A147" s="31"/>
      <c r="B147" s="31">
        <v>15.2</v>
      </c>
      <c r="C147" s="31">
        <v>0.2</v>
      </c>
    </row>
    <row r="148" spans="1:3" x14ac:dyDescent="0.2">
      <c r="A148" s="31"/>
      <c r="B148" s="31">
        <v>15</v>
      </c>
      <c r="C148" s="31">
        <v>0.2</v>
      </c>
    </row>
  </sheetData>
  <mergeCells count="6">
    <mergeCell ref="A1:A2"/>
    <mergeCell ref="G1:G2"/>
    <mergeCell ref="B1:B2"/>
    <mergeCell ref="C1:C2"/>
    <mergeCell ref="D1:D2"/>
    <mergeCell ref="E1:E2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EDC0E-F9F5-4D09-9C0B-87B6AA982984}">
  <dimension ref="A1:K42"/>
  <sheetViews>
    <sheetView topLeftCell="A24" zoomScaleNormal="100" workbookViewId="0">
      <selection activeCell="L1" sqref="L1"/>
    </sheetView>
  </sheetViews>
  <sheetFormatPr defaultRowHeight="14.25" x14ac:dyDescent="0.2"/>
  <cols>
    <col min="4" max="4" width="9" style="1"/>
  </cols>
  <sheetData>
    <row r="1" spans="1:11" x14ac:dyDescent="0.2">
      <c r="A1" s="67"/>
      <c r="B1" s="72" t="s">
        <v>2</v>
      </c>
      <c r="C1" s="74" t="s">
        <v>3</v>
      </c>
      <c r="D1" s="75" t="s">
        <v>0</v>
      </c>
      <c r="E1" s="75" t="s">
        <v>1</v>
      </c>
      <c r="F1" s="26" t="s">
        <v>22</v>
      </c>
      <c r="G1" s="74" t="s">
        <v>7</v>
      </c>
      <c r="H1" s="26" t="s">
        <v>23</v>
      </c>
      <c r="I1" s="26" t="s">
        <v>23</v>
      </c>
      <c r="J1" s="26" t="s">
        <v>23</v>
      </c>
      <c r="K1" s="26" t="s">
        <v>23</v>
      </c>
    </row>
    <row r="2" spans="1:11" x14ac:dyDescent="0.2">
      <c r="A2" s="67"/>
      <c r="B2" s="72"/>
      <c r="C2" s="74"/>
      <c r="D2" s="75"/>
      <c r="E2" s="75"/>
      <c r="F2" s="26" t="s">
        <v>6</v>
      </c>
      <c r="G2" s="67"/>
      <c r="H2" s="26" t="s">
        <v>9</v>
      </c>
      <c r="I2" s="26" t="s">
        <v>10</v>
      </c>
      <c r="J2" s="26" t="s">
        <v>11</v>
      </c>
      <c r="K2" s="26" t="s">
        <v>12</v>
      </c>
    </row>
    <row r="3" spans="1:11" x14ac:dyDescent="0.2">
      <c r="A3" s="19"/>
      <c r="B3" s="19"/>
      <c r="C3" s="39"/>
      <c r="D3" s="40">
        <v>16.5</v>
      </c>
      <c r="E3" s="41"/>
      <c r="F3" s="19"/>
      <c r="G3" s="19"/>
      <c r="H3" s="23"/>
      <c r="I3" s="23"/>
      <c r="J3" s="23"/>
      <c r="K3" s="23"/>
    </row>
    <row r="4" spans="1:11" x14ac:dyDescent="0.2">
      <c r="A4" s="19">
        <v>1</v>
      </c>
      <c r="B4" s="29">
        <f>C4/60</f>
        <v>0.25</v>
      </c>
      <c r="C4" s="39">
        <v>15</v>
      </c>
      <c r="D4" s="40">
        <v>15.5</v>
      </c>
      <c r="E4" s="42">
        <f>D3-D4</f>
        <v>1</v>
      </c>
      <c r="F4" s="24">
        <f>E4/(C4-C3)</f>
        <v>6.6666666666666666E-2</v>
      </c>
      <c r="G4" s="24">
        <f>(1/(C5-C4))*LN((F4-$F$34)/(F5-$F$34))</f>
        <v>5.4062014414421884E-2</v>
      </c>
      <c r="H4" s="22">
        <f>0.0067+(($F$4-0.0067)*EXP(-$G$4*$C4))</f>
        <v>3.3351851851851869E-2</v>
      </c>
      <c r="I4" s="22">
        <f t="shared" ref="I4:I19" si="0">0.0067+(($F$4-0.0067)*EXP(-$G$4*$C4))</f>
        <v>3.3351851851851869E-2</v>
      </c>
      <c r="J4" s="22">
        <f>0.0067+(($F$4-0.0067)*EXP(-$G$14*$C4))</f>
        <v>5.1675000000000068E-2</v>
      </c>
      <c r="K4" s="22">
        <f>0.0067+(($F$4-0.0067)*EXP(-$G$26*$C4))</f>
        <v>2.3054545454545498E-2</v>
      </c>
    </row>
    <row r="5" spans="1:11" ht="15" x14ac:dyDescent="0.2">
      <c r="A5" s="19">
        <v>2</v>
      </c>
      <c r="B5" s="29">
        <f t="shared" ref="B5:B34" si="1">C5/60</f>
        <v>0.5</v>
      </c>
      <c r="C5" s="39">
        <v>30</v>
      </c>
      <c r="D5" s="43">
        <v>15</v>
      </c>
      <c r="E5" s="42">
        <f t="shared" ref="E5:E34" si="2">D4-D5</f>
        <v>0.5</v>
      </c>
      <c r="F5" s="24">
        <f t="shared" ref="F5:F34" si="3">E5/(C5-C4)</f>
        <v>3.3333333333333333E-2</v>
      </c>
      <c r="G5" s="22">
        <f t="shared" ref="G5:G25" si="4">(1/(C6-C5))*LN((F5-$F$34)/(F6-$F$34))</f>
        <v>0</v>
      </c>
      <c r="H5" s="22">
        <f t="shared" ref="H5:I34" si="5">0.0067+(($F$4-0.0067)*EXP(-$G$4*$C5))</f>
        <v>1.8545267489711949E-2</v>
      </c>
      <c r="I5" s="22">
        <f t="shared" si="0"/>
        <v>1.8545267489711949E-2</v>
      </c>
      <c r="J5" s="22">
        <f t="shared" ref="J5:J34" si="6">0.0067+(($F$4-0.0067)*EXP(-$G$14*$C5))</f>
        <v>4.0431250000000092E-2</v>
      </c>
      <c r="K5" s="22">
        <f t="shared" ref="K5:K34" si="7">0.0067+(($F$4-0.0067)*EXP(-$G$26*$C5))</f>
        <v>1.1160330578512422E-2</v>
      </c>
    </row>
    <row r="6" spans="1:11" ht="15" x14ac:dyDescent="0.2">
      <c r="A6" s="19">
        <v>3</v>
      </c>
      <c r="B6" s="29">
        <f t="shared" si="1"/>
        <v>0.75</v>
      </c>
      <c r="C6" s="39">
        <v>45</v>
      </c>
      <c r="D6" s="43">
        <v>14.5</v>
      </c>
      <c r="E6" s="42">
        <f t="shared" si="2"/>
        <v>0.5</v>
      </c>
      <c r="F6" s="24">
        <f t="shared" si="3"/>
        <v>3.3333333333333333E-2</v>
      </c>
      <c r="G6" s="22">
        <f t="shared" si="4"/>
        <v>-5.4062014414421884E-2</v>
      </c>
      <c r="H6" s="22">
        <f t="shared" si="5"/>
        <v>1.1964563328760867E-2</v>
      </c>
      <c r="I6" s="22">
        <f t="shared" si="0"/>
        <v>1.1964563328760867E-2</v>
      </c>
      <c r="J6" s="22">
        <f t="shared" si="6"/>
        <v>3.1998437500000108E-2</v>
      </c>
      <c r="K6" s="22">
        <f t="shared" si="7"/>
        <v>7.9164537941397543E-3</v>
      </c>
    </row>
    <row r="7" spans="1:11" ht="15" x14ac:dyDescent="0.2">
      <c r="A7" s="19">
        <v>4</v>
      </c>
      <c r="B7" s="29">
        <f t="shared" si="1"/>
        <v>1</v>
      </c>
      <c r="C7" s="39">
        <v>60</v>
      </c>
      <c r="D7" s="43">
        <v>13.5</v>
      </c>
      <c r="E7" s="42">
        <f t="shared" si="2"/>
        <v>1</v>
      </c>
      <c r="F7" s="24">
        <f t="shared" si="3"/>
        <v>6.6666666666666666E-2</v>
      </c>
      <c r="G7" s="24">
        <f t="shared" si="4"/>
        <v>5.4062014414421884E-2</v>
      </c>
      <c r="H7" s="22">
        <f t="shared" si="5"/>
        <v>9.0398059238937199E-3</v>
      </c>
      <c r="I7" s="22">
        <f t="shared" si="0"/>
        <v>9.0398059238937199E-3</v>
      </c>
      <c r="J7" s="22">
        <f t="shared" si="6"/>
        <v>2.5673828125000107E-2</v>
      </c>
      <c r="K7" s="22">
        <f t="shared" si="7"/>
        <v>7.0317601256744793E-3</v>
      </c>
    </row>
    <row r="8" spans="1:11" ht="15" x14ac:dyDescent="0.2">
      <c r="A8" s="19">
        <v>5</v>
      </c>
      <c r="B8" s="29">
        <f t="shared" si="1"/>
        <v>1.25</v>
      </c>
      <c r="C8" s="39">
        <v>75</v>
      </c>
      <c r="D8" s="43">
        <v>13</v>
      </c>
      <c r="E8" s="42">
        <f t="shared" si="2"/>
        <v>0.5</v>
      </c>
      <c r="F8" s="24">
        <f t="shared" si="3"/>
        <v>3.3333333333333333E-2</v>
      </c>
      <c r="G8" s="22">
        <f t="shared" si="4"/>
        <v>0</v>
      </c>
      <c r="H8" s="22">
        <f t="shared" si="5"/>
        <v>7.739913743952765E-3</v>
      </c>
      <c r="I8" s="22">
        <f t="shared" si="0"/>
        <v>7.739913743952765E-3</v>
      </c>
      <c r="J8" s="22">
        <f t="shared" si="6"/>
        <v>2.0930371093750101E-2</v>
      </c>
      <c r="K8" s="22">
        <f t="shared" si="7"/>
        <v>6.7904800342748588E-3</v>
      </c>
    </row>
    <row r="9" spans="1:11" ht="15" x14ac:dyDescent="0.2">
      <c r="A9" s="19">
        <v>6</v>
      </c>
      <c r="B9" s="29">
        <f t="shared" si="1"/>
        <v>1.5</v>
      </c>
      <c r="C9" s="39">
        <v>90</v>
      </c>
      <c r="D9" s="43">
        <v>12.5</v>
      </c>
      <c r="E9" s="42">
        <f t="shared" si="2"/>
        <v>0.5</v>
      </c>
      <c r="F9" s="24">
        <f t="shared" si="3"/>
        <v>3.3333333333333333E-2</v>
      </c>
      <c r="G9" s="22">
        <f t="shared" si="4"/>
        <v>0</v>
      </c>
      <c r="H9" s="22">
        <f t="shared" si="5"/>
        <v>7.1621838862012295E-3</v>
      </c>
      <c r="I9" s="22">
        <f t="shared" si="0"/>
        <v>7.1621838862012295E-3</v>
      </c>
      <c r="J9" s="22">
        <f t="shared" si="6"/>
        <v>1.7372778320312591E-2</v>
      </c>
      <c r="K9" s="22">
        <f t="shared" si="7"/>
        <v>6.7246763729840522E-3</v>
      </c>
    </row>
    <row r="10" spans="1:11" ht="15" x14ac:dyDescent="0.2">
      <c r="A10" s="19">
        <v>7</v>
      </c>
      <c r="B10" s="29">
        <f t="shared" si="1"/>
        <v>1.75</v>
      </c>
      <c r="C10" s="39">
        <v>105</v>
      </c>
      <c r="D10" s="43">
        <v>12</v>
      </c>
      <c r="E10" s="42">
        <f t="shared" si="2"/>
        <v>0.5</v>
      </c>
      <c r="F10" s="24">
        <f t="shared" si="3"/>
        <v>3.3333333333333333E-2</v>
      </c>
      <c r="G10" s="22">
        <f t="shared" si="4"/>
        <v>0</v>
      </c>
      <c r="H10" s="22">
        <f t="shared" si="5"/>
        <v>6.9054150605338798E-3</v>
      </c>
      <c r="I10" s="22">
        <f t="shared" si="0"/>
        <v>6.9054150605338798E-3</v>
      </c>
      <c r="J10" s="22">
        <f t="shared" si="6"/>
        <v>1.4704583740234454E-2</v>
      </c>
      <c r="K10" s="22">
        <f t="shared" si="7"/>
        <v>6.7067299199047416E-3</v>
      </c>
    </row>
    <row r="11" spans="1:11" ht="15" x14ac:dyDescent="0.2">
      <c r="A11" s="19">
        <v>8</v>
      </c>
      <c r="B11" s="29">
        <f t="shared" si="1"/>
        <v>2</v>
      </c>
      <c r="C11" s="39">
        <v>120</v>
      </c>
      <c r="D11" s="43">
        <v>11.5</v>
      </c>
      <c r="E11" s="42">
        <f t="shared" si="2"/>
        <v>0.5</v>
      </c>
      <c r="F11" s="24">
        <f t="shared" si="3"/>
        <v>3.3333333333333333E-2</v>
      </c>
      <c r="G11" s="22">
        <f t="shared" si="4"/>
        <v>0</v>
      </c>
      <c r="H11" s="22">
        <f t="shared" si="5"/>
        <v>6.7912955824595026E-3</v>
      </c>
      <c r="I11" s="22">
        <f t="shared" si="0"/>
        <v>6.7912955824595026E-3</v>
      </c>
      <c r="J11" s="22">
        <f t="shared" si="6"/>
        <v>1.2703437805175851E-2</v>
      </c>
      <c r="K11" s="22">
        <f t="shared" si="7"/>
        <v>6.7018354327012938E-3</v>
      </c>
    </row>
    <row r="12" spans="1:11" ht="15" x14ac:dyDescent="0.2">
      <c r="A12" s="19">
        <v>9</v>
      </c>
      <c r="B12" s="29">
        <f t="shared" si="1"/>
        <v>2.25</v>
      </c>
      <c r="C12" s="39">
        <v>135</v>
      </c>
      <c r="D12" s="43">
        <v>11</v>
      </c>
      <c r="E12" s="42">
        <f t="shared" si="2"/>
        <v>0.5</v>
      </c>
      <c r="F12" s="24">
        <f t="shared" si="3"/>
        <v>3.3333333333333333E-2</v>
      </c>
      <c r="G12" s="22">
        <f t="shared" si="4"/>
        <v>0</v>
      </c>
      <c r="H12" s="22">
        <f t="shared" si="5"/>
        <v>6.7405758144264459E-3</v>
      </c>
      <c r="I12" s="22">
        <f t="shared" si="0"/>
        <v>6.7405758144264459E-3</v>
      </c>
      <c r="J12" s="22">
        <f t="shared" si="6"/>
        <v>1.1202578353881894E-2</v>
      </c>
      <c r="K12" s="22">
        <f t="shared" si="7"/>
        <v>6.7005005725548983E-3</v>
      </c>
    </row>
    <row r="13" spans="1:11" ht="15" x14ac:dyDescent="0.2">
      <c r="A13" s="19">
        <v>10</v>
      </c>
      <c r="B13" s="29">
        <f t="shared" si="1"/>
        <v>2.5</v>
      </c>
      <c r="C13" s="39">
        <v>150</v>
      </c>
      <c r="D13" s="43">
        <v>10.5</v>
      </c>
      <c r="E13" s="42">
        <f t="shared" si="2"/>
        <v>0.5</v>
      </c>
      <c r="F13" s="24">
        <f t="shared" si="3"/>
        <v>3.3333333333333333E-2</v>
      </c>
      <c r="G13" s="22">
        <f t="shared" si="4"/>
        <v>0</v>
      </c>
      <c r="H13" s="22">
        <f t="shared" si="5"/>
        <v>6.7180336953006426E-3</v>
      </c>
      <c r="I13" s="22">
        <f t="shared" si="0"/>
        <v>6.7180336953006426E-3</v>
      </c>
      <c r="J13" s="22">
        <f t="shared" si="6"/>
        <v>1.0076933765411425E-2</v>
      </c>
      <c r="K13" s="22">
        <f t="shared" si="7"/>
        <v>6.7001365197876996E-3</v>
      </c>
    </row>
    <row r="14" spans="1:11" ht="15" x14ac:dyDescent="0.2">
      <c r="A14" s="19">
        <v>11</v>
      </c>
      <c r="B14" s="29">
        <f t="shared" si="1"/>
        <v>2.75</v>
      </c>
      <c r="C14" s="39">
        <v>165</v>
      </c>
      <c r="D14" s="43">
        <v>10</v>
      </c>
      <c r="E14" s="42">
        <f t="shared" si="2"/>
        <v>0.5</v>
      </c>
      <c r="F14" s="24">
        <f t="shared" si="3"/>
        <v>3.3333333333333333E-2</v>
      </c>
      <c r="G14" s="24">
        <f t="shared" si="4"/>
        <v>1.9178804830118634E-2</v>
      </c>
      <c r="H14" s="22">
        <f t="shared" si="5"/>
        <v>6.7080149756891744E-3</v>
      </c>
      <c r="I14" s="22">
        <f t="shared" si="0"/>
        <v>6.7080149756891744E-3</v>
      </c>
      <c r="J14" s="22">
        <f t="shared" si="6"/>
        <v>9.2327003240585733E-3</v>
      </c>
      <c r="K14" s="22">
        <f t="shared" si="7"/>
        <v>6.7000372326693732E-3</v>
      </c>
    </row>
    <row r="15" spans="1:11" ht="15" x14ac:dyDescent="0.2">
      <c r="A15" s="19">
        <v>12</v>
      </c>
      <c r="B15" s="29">
        <f t="shared" si="1"/>
        <v>3</v>
      </c>
      <c r="C15" s="39">
        <v>180</v>
      </c>
      <c r="D15" s="43">
        <v>9.6</v>
      </c>
      <c r="E15" s="42">
        <f t="shared" si="2"/>
        <v>0.40000000000000036</v>
      </c>
      <c r="F15" s="24">
        <f t="shared" si="3"/>
        <v>2.6666666666666689E-2</v>
      </c>
      <c r="G15" s="22">
        <f t="shared" si="4"/>
        <v>7.4014868308343728E-17</v>
      </c>
      <c r="H15" s="22">
        <f t="shared" si="5"/>
        <v>6.7035622114174111E-3</v>
      </c>
      <c r="I15" s="22">
        <f t="shared" si="0"/>
        <v>6.7035622114174111E-3</v>
      </c>
      <c r="J15" s="22">
        <f t="shared" si="6"/>
        <v>8.5995252430439307E-3</v>
      </c>
      <c r="K15" s="22">
        <f t="shared" si="7"/>
        <v>6.7000101543643747E-3</v>
      </c>
    </row>
    <row r="16" spans="1:11" ht="15" x14ac:dyDescent="0.2">
      <c r="A16" s="19">
        <v>13</v>
      </c>
      <c r="B16" s="29">
        <f t="shared" si="1"/>
        <v>3.25</v>
      </c>
      <c r="C16" s="39">
        <v>195</v>
      </c>
      <c r="D16" s="43">
        <v>18.8</v>
      </c>
      <c r="E16" s="42">
        <v>0.4</v>
      </c>
      <c r="F16" s="24">
        <f t="shared" si="3"/>
        <v>2.6666666666666668E-2</v>
      </c>
      <c r="G16" s="22">
        <f t="shared" si="4"/>
        <v>-4.588921835117329E-16</v>
      </c>
      <c r="H16" s="22">
        <f t="shared" si="5"/>
        <v>6.701583205074405E-3</v>
      </c>
      <c r="I16" s="22">
        <f t="shared" si="0"/>
        <v>6.701583205074405E-3</v>
      </c>
      <c r="J16" s="22">
        <f t="shared" si="6"/>
        <v>8.1246439322829513E-3</v>
      </c>
      <c r="K16" s="22">
        <f t="shared" si="7"/>
        <v>6.7000027693721025E-3</v>
      </c>
    </row>
    <row r="17" spans="1:11" ht="15" x14ac:dyDescent="0.2">
      <c r="A17" s="19">
        <v>14</v>
      </c>
      <c r="B17" s="29">
        <f t="shared" si="1"/>
        <v>3.5</v>
      </c>
      <c r="C17" s="39">
        <v>210</v>
      </c>
      <c r="D17" s="43">
        <v>18.399999999999999</v>
      </c>
      <c r="E17" s="42">
        <f t="shared" si="2"/>
        <v>0.40000000000000213</v>
      </c>
      <c r="F17" s="24">
        <f t="shared" si="3"/>
        <v>2.6666666666666807E-2</v>
      </c>
      <c r="G17" s="22">
        <f t="shared" si="4"/>
        <v>7.8455760406843929E-16</v>
      </c>
      <c r="H17" s="22">
        <f t="shared" si="5"/>
        <v>6.700703646699736E-3</v>
      </c>
      <c r="I17" s="22">
        <f t="shared" si="0"/>
        <v>6.700703646699736E-3</v>
      </c>
      <c r="J17" s="22">
        <f t="shared" si="6"/>
        <v>7.7684829492122151E-3</v>
      </c>
      <c r="K17" s="22">
        <f t="shared" si="7"/>
        <v>6.7000007552833005E-3</v>
      </c>
    </row>
    <row r="18" spans="1:11" ht="15" x14ac:dyDescent="0.2">
      <c r="A18" s="19">
        <v>15</v>
      </c>
      <c r="B18" s="29">
        <f t="shared" si="1"/>
        <v>3.75</v>
      </c>
      <c r="C18" s="39">
        <v>225</v>
      </c>
      <c r="D18" s="43">
        <v>18</v>
      </c>
      <c r="E18" s="42">
        <f t="shared" si="2"/>
        <v>0.39999999999999858</v>
      </c>
      <c r="F18" s="24">
        <f t="shared" si="3"/>
        <v>2.6666666666666571E-2</v>
      </c>
      <c r="G18" s="22">
        <f t="shared" si="4"/>
        <v>0</v>
      </c>
      <c r="H18" s="22">
        <f t="shared" si="5"/>
        <v>6.7003127318665491E-3</v>
      </c>
      <c r="I18" s="22">
        <f t="shared" si="0"/>
        <v>6.7003127318665491E-3</v>
      </c>
      <c r="J18" s="22">
        <f t="shared" si="6"/>
        <v>7.5013622119091631E-3</v>
      </c>
      <c r="K18" s="22">
        <f t="shared" si="7"/>
        <v>6.7000002059863549E-3</v>
      </c>
    </row>
    <row r="19" spans="1:11" ht="15" x14ac:dyDescent="0.2">
      <c r="A19" s="19">
        <v>16</v>
      </c>
      <c r="B19" s="29">
        <f t="shared" si="1"/>
        <v>4</v>
      </c>
      <c r="C19" s="39">
        <v>240</v>
      </c>
      <c r="D19" s="43">
        <v>17.600000000000001</v>
      </c>
      <c r="E19" s="42">
        <f t="shared" si="2"/>
        <v>0.39999999999999858</v>
      </c>
      <c r="F19" s="24">
        <f t="shared" si="3"/>
        <v>2.6666666666666571E-2</v>
      </c>
      <c r="G19" s="22">
        <f t="shared" si="4"/>
        <v>-7.8455760406844856E-16</v>
      </c>
      <c r="H19" s="22">
        <f t="shared" si="5"/>
        <v>6.7001389919406889E-3</v>
      </c>
      <c r="I19" s="22">
        <f t="shared" si="0"/>
        <v>6.7001389919406889E-3</v>
      </c>
      <c r="J19" s="22">
        <f t="shared" si="6"/>
        <v>7.301021658931873E-3</v>
      </c>
      <c r="K19" s="22">
        <f t="shared" si="7"/>
        <v>6.7000000561780971E-3</v>
      </c>
    </row>
    <row r="20" spans="1:11" ht="15" x14ac:dyDescent="0.2">
      <c r="A20" s="19">
        <v>17</v>
      </c>
      <c r="B20" s="29">
        <f t="shared" si="1"/>
        <v>4.25</v>
      </c>
      <c r="C20" s="39">
        <v>255</v>
      </c>
      <c r="D20" s="43">
        <v>17.2</v>
      </c>
      <c r="E20" s="42">
        <f t="shared" si="2"/>
        <v>0.40000000000000213</v>
      </c>
      <c r="F20" s="24">
        <f t="shared" si="3"/>
        <v>2.6666666666666807E-2</v>
      </c>
      <c r="G20" s="22">
        <f t="shared" si="4"/>
        <v>7.8455760406843929E-16</v>
      </c>
      <c r="H20" s="22">
        <f t="shared" si="5"/>
        <v>6.7000617741958621E-3</v>
      </c>
      <c r="I20" s="22">
        <f t="shared" si="5"/>
        <v>6.7000617741958621E-3</v>
      </c>
      <c r="J20" s="22">
        <f t="shared" si="6"/>
        <v>7.1507662441989053E-3</v>
      </c>
      <c r="K20" s="22">
        <f t="shared" si="7"/>
        <v>6.7000000153212991E-3</v>
      </c>
    </row>
    <row r="21" spans="1:11" ht="15" x14ac:dyDescent="0.2">
      <c r="A21" s="19">
        <v>18</v>
      </c>
      <c r="B21" s="29">
        <f t="shared" si="1"/>
        <v>4.5</v>
      </c>
      <c r="C21" s="39">
        <v>270</v>
      </c>
      <c r="D21" s="43">
        <v>16.8</v>
      </c>
      <c r="E21" s="42">
        <f t="shared" si="2"/>
        <v>0.39999999999999858</v>
      </c>
      <c r="F21" s="24">
        <f t="shared" si="3"/>
        <v>2.6666666666666571E-2</v>
      </c>
      <c r="G21" s="22">
        <f t="shared" si="4"/>
        <v>-7.8455760406844856E-16</v>
      </c>
      <c r="H21" s="22">
        <f t="shared" si="5"/>
        <v>6.7000274551981612E-3</v>
      </c>
      <c r="I21" s="22">
        <f t="shared" si="5"/>
        <v>6.7000274551981612E-3</v>
      </c>
      <c r="J21" s="22">
        <f t="shared" si="6"/>
        <v>7.0380746831491797E-3</v>
      </c>
      <c r="K21" s="22">
        <f t="shared" si="7"/>
        <v>6.7000000041785362E-3</v>
      </c>
    </row>
    <row r="22" spans="1:11" ht="15" x14ac:dyDescent="0.2">
      <c r="A22" s="19">
        <v>19</v>
      </c>
      <c r="B22" s="29">
        <f t="shared" si="1"/>
        <v>4.75</v>
      </c>
      <c r="C22" s="39">
        <v>285</v>
      </c>
      <c r="D22" s="43">
        <v>16.399999999999999</v>
      </c>
      <c r="E22" s="42">
        <f t="shared" si="2"/>
        <v>0.40000000000000213</v>
      </c>
      <c r="F22" s="24">
        <f t="shared" si="3"/>
        <v>2.6666666666666807E-2</v>
      </c>
      <c r="G22" s="22">
        <f t="shared" si="4"/>
        <v>7.8455760406843929E-16</v>
      </c>
      <c r="H22" s="22">
        <f t="shared" si="5"/>
        <v>6.7000122023102935E-3</v>
      </c>
      <c r="I22" s="22">
        <f t="shared" si="5"/>
        <v>6.7000122023102935E-3</v>
      </c>
      <c r="J22" s="22">
        <f t="shared" si="6"/>
        <v>6.9535560123618846E-3</v>
      </c>
      <c r="K22" s="22">
        <f t="shared" si="7"/>
        <v>6.7000000011396008E-3</v>
      </c>
    </row>
    <row r="23" spans="1:11" ht="15" x14ac:dyDescent="0.2">
      <c r="A23" s="19">
        <v>20</v>
      </c>
      <c r="B23" s="29">
        <f t="shared" si="1"/>
        <v>5</v>
      </c>
      <c r="C23" s="39">
        <v>300</v>
      </c>
      <c r="D23" s="43">
        <v>16</v>
      </c>
      <c r="E23" s="42">
        <f t="shared" si="2"/>
        <v>0.39999999999999858</v>
      </c>
      <c r="F23" s="24">
        <f t="shared" si="3"/>
        <v>2.6666666666666571E-2</v>
      </c>
      <c r="G23" s="22">
        <f t="shared" si="4"/>
        <v>-3.9227880203422315E-16</v>
      </c>
      <c r="H23" s="22">
        <f t="shared" si="5"/>
        <v>6.7000054232490194E-3</v>
      </c>
      <c r="I23" s="22">
        <f t="shared" si="5"/>
        <v>6.7000054232490194E-3</v>
      </c>
      <c r="J23" s="22">
        <f t="shared" si="6"/>
        <v>6.8901670092714144E-3</v>
      </c>
      <c r="K23" s="22">
        <f t="shared" si="7"/>
        <v>6.7000000003108002E-3</v>
      </c>
    </row>
    <row r="24" spans="1:11" ht="15" x14ac:dyDescent="0.2">
      <c r="A24" s="19">
        <v>21</v>
      </c>
      <c r="B24" s="29">
        <f t="shared" si="1"/>
        <v>5.25</v>
      </c>
      <c r="C24" s="39">
        <v>315</v>
      </c>
      <c r="D24" s="43">
        <v>15.6</v>
      </c>
      <c r="E24" s="42">
        <f t="shared" si="2"/>
        <v>0.40000000000000036</v>
      </c>
      <c r="F24" s="24">
        <f t="shared" si="3"/>
        <v>2.6666666666666689E-2</v>
      </c>
      <c r="G24" s="22">
        <f t="shared" si="4"/>
        <v>0</v>
      </c>
      <c r="H24" s="22">
        <f t="shared" si="5"/>
        <v>6.7000024103328979E-3</v>
      </c>
      <c r="I24" s="22">
        <f t="shared" si="5"/>
        <v>6.7000024103328979E-3</v>
      </c>
      <c r="J24" s="22">
        <f t="shared" si="6"/>
        <v>6.8426252569535606E-3</v>
      </c>
      <c r="K24" s="22">
        <f t="shared" si="7"/>
        <v>6.700000000084764E-3</v>
      </c>
    </row>
    <row r="25" spans="1:11" ht="15" x14ac:dyDescent="0.2">
      <c r="A25" s="19">
        <v>22</v>
      </c>
      <c r="B25" s="29">
        <f t="shared" si="1"/>
        <v>5.5</v>
      </c>
      <c r="C25" s="39">
        <v>330</v>
      </c>
      <c r="D25" s="43">
        <v>15.2</v>
      </c>
      <c r="E25" s="42">
        <f t="shared" si="2"/>
        <v>0.40000000000000036</v>
      </c>
      <c r="F25" s="24">
        <f t="shared" si="3"/>
        <v>2.6666666666666689E-2</v>
      </c>
      <c r="G25" s="22">
        <f t="shared" si="4"/>
        <v>-8.6618865608683884E-2</v>
      </c>
      <c r="H25" s="22">
        <f t="shared" si="5"/>
        <v>6.7000010712590661E-3</v>
      </c>
      <c r="I25" s="22">
        <f t="shared" si="5"/>
        <v>6.7000010712590661E-3</v>
      </c>
      <c r="J25" s="22">
        <f t="shared" si="6"/>
        <v>6.8069689427151707E-3</v>
      </c>
      <c r="K25" s="22">
        <f t="shared" si="7"/>
        <v>6.700000000023118E-3</v>
      </c>
    </row>
    <row r="26" spans="1:11" ht="15" x14ac:dyDescent="0.2">
      <c r="A26" s="19">
        <v>23</v>
      </c>
      <c r="B26" s="29">
        <f t="shared" si="1"/>
        <v>5.75</v>
      </c>
      <c r="C26" s="39">
        <v>345</v>
      </c>
      <c r="D26" s="43">
        <v>14</v>
      </c>
      <c r="E26" s="42">
        <f t="shared" si="2"/>
        <v>1.1999999999999993</v>
      </c>
      <c r="F26" s="24">
        <f t="shared" si="3"/>
        <v>7.9999999999999946E-2</v>
      </c>
      <c r="G26" s="24">
        <f>(1/(C27-C26))*LN((F26-$F$34)/(F27-$F$34))</f>
        <v>8.6618865608683884E-2</v>
      </c>
      <c r="H26" s="22">
        <f t="shared" si="5"/>
        <v>6.7000004761151406E-3</v>
      </c>
      <c r="I26" s="22">
        <f t="shared" si="5"/>
        <v>6.7000004761151406E-3</v>
      </c>
      <c r="J26" s="22">
        <f t="shared" si="6"/>
        <v>6.7802267070363785E-3</v>
      </c>
      <c r="K26" s="22">
        <f t="shared" si="7"/>
        <v>6.7000000000063051E-3</v>
      </c>
    </row>
    <row r="27" spans="1:11" ht="15" x14ac:dyDescent="0.2">
      <c r="A27" s="19">
        <v>24</v>
      </c>
      <c r="B27" s="29">
        <f t="shared" si="1"/>
        <v>6</v>
      </c>
      <c r="C27" s="39">
        <v>360</v>
      </c>
      <c r="D27" s="43">
        <v>13.6</v>
      </c>
      <c r="E27" s="42">
        <f t="shared" si="2"/>
        <v>0.40000000000000036</v>
      </c>
      <c r="F27" s="24">
        <f t="shared" si="3"/>
        <v>2.6666666666666689E-2</v>
      </c>
      <c r="G27" s="22">
        <v>0</v>
      </c>
      <c r="H27" s="22">
        <f t="shared" si="5"/>
        <v>6.7000002116067289E-3</v>
      </c>
      <c r="I27" s="22">
        <f t="shared" si="5"/>
        <v>6.7000002116067289E-3</v>
      </c>
      <c r="J27" s="22">
        <f t="shared" si="6"/>
        <v>6.7601700302772835E-3</v>
      </c>
      <c r="K27" s="22">
        <f t="shared" si="7"/>
        <v>6.7000000000017193E-3</v>
      </c>
    </row>
    <row r="28" spans="1:11" ht="15" x14ac:dyDescent="0.2">
      <c r="A28" s="19">
        <v>25</v>
      </c>
      <c r="B28" s="29">
        <f t="shared" si="1"/>
        <v>6.25</v>
      </c>
      <c r="C28" s="39">
        <v>375</v>
      </c>
      <c r="D28" s="43">
        <v>13.3</v>
      </c>
      <c r="E28" s="42">
        <f t="shared" si="2"/>
        <v>0.29999999999999893</v>
      </c>
      <c r="F28" s="24">
        <f t="shared" si="3"/>
        <v>1.9999999999999928E-2</v>
      </c>
      <c r="G28" s="22">
        <v>0</v>
      </c>
      <c r="H28" s="22">
        <f t="shared" si="5"/>
        <v>6.700000094047435E-3</v>
      </c>
      <c r="I28" s="22">
        <f t="shared" si="5"/>
        <v>6.700000094047435E-3</v>
      </c>
      <c r="J28" s="22">
        <f t="shared" si="6"/>
        <v>6.7451275227079629E-3</v>
      </c>
      <c r="K28" s="22">
        <f t="shared" si="7"/>
        <v>6.7000000000004695E-3</v>
      </c>
    </row>
    <row r="29" spans="1:11" ht="15" x14ac:dyDescent="0.2">
      <c r="A29" s="19">
        <v>26</v>
      </c>
      <c r="B29" s="29">
        <f t="shared" si="1"/>
        <v>6.5</v>
      </c>
      <c r="C29" s="39">
        <v>390</v>
      </c>
      <c r="D29" s="43">
        <v>13</v>
      </c>
      <c r="E29" s="42">
        <f t="shared" si="2"/>
        <v>0.30000000000000071</v>
      </c>
      <c r="F29" s="24">
        <f t="shared" si="3"/>
        <v>2.0000000000000049E-2</v>
      </c>
      <c r="G29" s="22">
        <v>0</v>
      </c>
      <c r="H29" s="22">
        <f t="shared" si="5"/>
        <v>6.7000000417988606E-3</v>
      </c>
      <c r="I29" s="22">
        <f t="shared" si="5"/>
        <v>6.7000000417988606E-3</v>
      </c>
      <c r="J29" s="22">
        <f t="shared" si="6"/>
        <v>6.7338456420309722E-3</v>
      </c>
      <c r="K29" s="22">
        <f t="shared" si="7"/>
        <v>6.7000000000001277E-3</v>
      </c>
    </row>
    <row r="30" spans="1:11" ht="15" x14ac:dyDescent="0.2">
      <c r="A30" s="19">
        <v>27</v>
      </c>
      <c r="B30" s="29">
        <f t="shared" si="1"/>
        <v>6.75</v>
      </c>
      <c r="C30" s="39">
        <v>405</v>
      </c>
      <c r="D30" s="43">
        <v>12.7</v>
      </c>
      <c r="E30" s="42">
        <f t="shared" si="2"/>
        <v>0.30000000000000071</v>
      </c>
      <c r="F30" s="24">
        <f t="shared" si="3"/>
        <v>2.0000000000000049E-2</v>
      </c>
      <c r="G30" s="22">
        <v>0</v>
      </c>
      <c r="H30" s="22">
        <f t="shared" si="5"/>
        <v>6.700000018577271E-3</v>
      </c>
      <c r="I30" s="22">
        <f t="shared" si="5"/>
        <v>6.700000018577271E-3</v>
      </c>
      <c r="J30" s="22">
        <f t="shared" si="6"/>
        <v>6.7253842315232295E-3</v>
      </c>
      <c r="K30" s="22">
        <f t="shared" si="7"/>
        <v>6.7000000000000349E-3</v>
      </c>
    </row>
    <row r="31" spans="1:11" ht="15" x14ac:dyDescent="0.2">
      <c r="A31" s="19">
        <v>28</v>
      </c>
      <c r="B31" s="29">
        <f t="shared" si="1"/>
        <v>7</v>
      </c>
      <c r="C31" s="39">
        <v>420</v>
      </c>
      <c r="D31" s="43">
        <v>12.4</v>
      </c>
      <c r="E31" s="42">
        <f t="shared" si="2"/>
        <v>0.29999999999999893</v>
      </c>
      <c r="F31" s="24">
        <f t="shared" si="3"/>
        <v>1.9999999999999928E-2</v>
      </c>
      <c r="G31" s="22">
        <v>0</v>
      </c>
      <c r="H31" s="22">
        <f t="shared" si="5"/>
        <v>6.7000000082565649E-3</v>
      </c>
      <c r="I31" s="22">
        <f t="shared" si="5"/>
        <v>6.7000000082565649E-3</v>
      </c>
      <c r="J31" s="22">
        <f t="shared" si="6"/>
        <v>6.7190381736424217E-3</v>
      </c>
      <c r="K31" s="22">
        <f t="shared" si="7"/>
        <v>6.7000000000000098E-3</v>
      </c>
    </row>
    <row r="32" spans="1:11" ht="15" x14ac:dyDescent="0.2">
      <c r="A32" s="19">
        <v>29</v>
      </c>
      <c r="B32" s="29">
        <f t="shared" si="1"/>
        <v>7.25</v>
      </c>
      <c r="C32" s="39">
        <v>435</v>
      </c>
      <c r="D32" s="43">
        <v>12.1</v>
      </c>
      <c r="E32" s="42">
        <f t="shared" si="2"/>
        <v>0.30000000000000071</v>
      </c>
      <c r="F32" s="24">
        <f t="shared" si="3"/>
        <v>2.0000000000000049E-2</v>
      </c>
      <c r="G32" s="22">
        <v>0</v>
      </c>
      <c r="H32" s="22">
        <f t="shared" si="5"/>
        <v>6.7000000036695848E-3</v>
      </c>
      <c r="I32" s="22">
        <f t="shared" si="5"/>
        <v>6.7000000036695848E-3</v>
      </c>
      <c r="J32" s="22">
        <f t="shared" si="6"/>
        <v>6.714278630231817E-3</v>
      </c>
      <c r="K32" s="22">
        <f t="shared" si="7"/>
        <v>6.7000000000000028E-3</v>
      </c>
    </row>
    <row r="33" spans="1:11" ht="15" x14ac:dyDescent="0.2">
      <c r="A33" s="19">
        <v>30</v>
      </c>
      <c r="B33" s="29">
        <f t="shared" si="1"/>
        <v>7.5</v>
      </c>
      <c r="C33" s="39">
        <v>450</v>
      </c>
      <c r="D33" s="43">
        <v>11.9</v>
      </c>
      <c r="E33" s="42">
        <f t="shared" si="2"/>
        <v>0.19999999999999929</v>
      </c>
      <c r="F33" s="24">
        <f t="shared" si="3"/>
        <v>1.3333333333333286E-2</v>
      </c>
      <c r="G33" s="22">
        <v>0</v>
      </c>
      <c r="H33" s="22">
        <f t="shared" si="5"/>
        <v>6.7000000016309265E-3</v>
      </c>
      <c r="I33" s="22">
        <f t="shared" si="5"/>
        <v>6.7000000016309265E-3</v>
      </c>
      <c r="J33" s="22">
        <f t="shared" si="6"/>
        <v>6.7107089726738626E-3</v>
      </c>
      <c r="K33" s="22">
        <f t="shared" si="7"/>
        <v>6.7000000000000011E-3</v>
      </c>
    </row>
    <row r="34" spans="1:11" ht="15" x14ac:dyDescent="0.2">
      <c r="A34" s="19">
        <v>31</v>
      </c>
      <c r="B34" s="29">
        <f t="shared" si="1"/>
        <v>7.75</v>
      </c>
      <c r="C34" s="39">
        <v>465</v>
      </c>
      <c r="D34" s="43">
        <v>11.8</v>
      </c>
      <c r="E34" s="42">
        <f t="shared" si="2"/>
        <v>9.9999999999999645E-2</v>
      </c>
      <c r="F34" s="24">
        <f t="shared" si="3"/>
        <v>6.6666666666666428E-3</v>
      </c>
      <c r="G34" s="22"/>
      <c r="H34" s="22">
        <f t="shared" si="5"/>
        <v>6.7000000007248562E-3</v>
      </c>
      <c r="I34" s="22">
        <f t="shared" si="5"/>
        <v>6.7000000007248562E-3</v>
      </c>
      <c r="J34" s="22">
        <f t="shared" si="6"/>
        <v>6.7080317295053968E-3</v>
      </c>
      <c r="K34" s="22">
        <f t="shared" si="7"/>
        <v>6.7000000000000002E-3</v>
      </c>
    </row>
    <row r="37" spans="1:11" x14ac:dyDescent="0.2">
      <c r="A37" s="3" t="s">
        <v>14</v>
      </c>
      <c r="B37" s="1"/>
      <c r="D37"/>
    </row>
    <row r="38" spans="1:11" x14ac:dyDescent="0.2">
      <c r="A38" s="3" t="s">
        <v>9</v>
      </c>
      <c r="B38" s="6">
        <v>0.23080000000000001</v>
      </c>
      <c r="D38" s="3" t="s">
        <v>16</v>
      </c>
      <c r="E38">
        <v>6.7000000000000002E-3</v>
      </c>
      <c r="F38" s="3" t="s">
        <v>17</v>
      </c>
    </row>
    <row r="39" spans="1:11" x14ac:dyDescent="0.2">
      <c r="A39" s="3" t="s">
        <v>10</v>
      </c>
      <c r="B39">
        <v>0.23080000000000001</v>
      </c>
      <c r="D39"/>
      <c r="E39">
        <f>E38*3600</f>
        <v>24.12</v>
      </c>
      <c r="F39" s="3" t="s">
        <v>18</v>
      </c>
    </row>
    <row r="40" spans="1:11" x14ac:dyDescent="0.2">
      <c r="A40" s="16" t="s">
        <v>11</v>
      </c>
      <c r="B40" s="8">
        <v>0.5252</v>
      </c>
      <c r="D40"/>
      <c r="E40" s="17">
        <f>E39*24</f>
        <v>578.88</v>
      </c>
      <c r="F40" s="3" t="s">
        <v>19</v>
      </c>
    </row>
    <row r="41" spans="1:11" x14ac:dyDescent="0.2">
      <c r="A41" s="3" t="s">
        <v>12</v>
      </c>
      <c r="B41">
        <v>0.16</v>
      </c>
      <c r="D41"/>
    </row>
    <row r="42" spans="1:11" ht="15" x14ac:dyDescent="0.2">
      <c r="A42" s="14" t="s">
        <v>15</v>
      </c>
      <c r="B42" s="15">
        <f>MAX(B38:B40)</f>
        <v>0.5252</v>
      </c>
      <c r="D42"/>
    </row>
  </sheetData>
  <mergeCells count="6">
    <mergeCell ref="G1:G2"/>
    <mergeCell ref="A1:A2"/>
    <mergeCell ref="B1:B2"/>
    <mergeCell ref="C1:C2"/>
    <mergeCell ref="D1:D2"/>
    <mergeCell ref="E1:E2"/>
  </mergeCells>
  <phoneticPr fontId="6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A471-364A-4AF3-BF52-BBAAF1F07B72}">
  <dimension ref="A1:J27"/>
  <sheetViews>
    <sheetView workbookViewId="0">
      <selection activeCell="C4" sqref="C4:C19"/>
    </sheetView>
  </sheetViews>
  <sheetFormatPr defaultRowHeight="14.25" x14ac:dyDescent="0.2"/>
  <sheetData>
    <row r="1" spans="1:10" x14ac:dyDescent="0.2">
      <c r="A1" s="67"/>
      <c r="B1" s="72" t="s">
        <v>2</v>
      </c>
      <c r="C1" s="74" t="s">
        <v>3</v>
      </c>
      <c r="D1" s="75" t="s">
        <v>0</v>
      </c>
      <c r="E1" s="75" t="s">
        <v>1</v>
      </c>
      <c r="F1" s="26" t="s">
        <v>22</v>
      </c>
      <c r="G1" s="74" t="s">
        <v>7</v>
      </c>
      <c r="H1" s="26" t="s">
        <v>23</v>
      </c>
      <c r="I1" s="26" t="s">
        <v>23</v>
      </c>
      <c r="J1" s="26" t="s">
        <v>23</v>
      </c>
    </row>
    <row r="2" spans="1:10" x14ac:dyDescent="0.2">
      <c r="A2" s="67"/>
      <c r="B2" s="72"/>
      <c r="C2" s="74"/>
      <c r="D2" s="75"/>
      <c r="E2" s="75"/>
      <c r="F2" s="26" t="s">
        <v>6</v>
      </c>
      <c r="G2" s="67"/>
      <c r="H2" s="26" t="s">
        <v>9</v>
      </c>
      <c r="I2" s="26" t="s">
        <v>10</v>
      </c>
      <c r="J2" s="26" t="s">
        <v>11</v>
      </c>
    </row>
    <row r="3" spans="1:10" x14ac:dyDescent="0.2">
      <c r="C3" s="32"/>
      <c r="D3" s="44">
        <v>17</v>
      </c>
      <c r="E3" s="32"/>
    </row>
    <row r="4" spans="1:10" x14ac:dyDescent="0.2">
      <c r="A4">
        <v>1</v>
      </c>
      <c r="B4" s="2">
        <f>C4/60</f>
        <v>0.25</v>
      </c>
      <c r="C4" s="32">
        <v>15</v>
      </c>
      <c r="D4" s="44">
        <v>16.5</v>
      </c>
      <c r="E4" s="32">
        <f>D3-D4</f>
        <v>0.5</v>
      </c>
      <c r="F4" s="24">
        <f>E4/(C4-C3)</f>
        <v>3.3333333333333333E-2</v>
      </c>
      <c r="G4" s="22">
        <f t="shared" ref="G4:G18" si="0">(1/(C5-C4))*LN((F4-$F$32)/(F5-$F$32))</f>
        <v>3.4055041584399211E-2</v>
      </c>
      <c r="H4" s="22">
        <f>0.0133+(($F$4-0.0133)*EXP(-$G$4*$C4))</f>
        <v>2.532000000000003E-2</v>
      </c>
      <c r="I4" s="22">
        <f>0.0133+(($F$4-0.0133)*EXP(-$G$5*$C4))</f>
        <v>2.6655555555555474E-2</v>
      </c>
      <c r="J4" s="22">
        <f>0.0133+(($F$4-0.0133)*EXP(-$G$10*$C4))</f>
        <v>1.6638888888888877E-2</v>
      </c>
    </row>
    <row r="5" spans="1:10" x14ac:dyDescent="0.2">
      <c r="A5">
        <v>2</v>
      </c>
      <c r="B5" s="2">
        <f t="shared" ref="B5:B19" si="1">C5/60</f>
        <v>0.5</v>
      </c>
      <c r="C5" s="32">
        <v>30</v>
      </c>
      <c r="D5" s="44">
        <v>16.2</v>
      </c>
      <c r="E5" s="32">
        <f t="shared" ref="E5:E19" si="2">D4-D5</f>
        <v>0.30000000000000071</v>
      </c>
      <c r="F5" s="24">
        <f t="shared" ref="F5:F19" si="3">E5/(C5-C4)</f>
        <v>2.0000000000000049E-2</v>
      </c>
      <c r="G5" s="22">
        <f t="shared" si="0"/>
        <v>2.7031007207211362E-2</v>
      </c>
      <c r="H5" s="22">
        <f t="shared" ref="H5:H19" si="4">0.0133+(($F$4-0.0133)*EXP(-$G$4*$C5))</f>
        <v>2.0512000000000037E-2</v>
      </c>
      <c r="I5" s="22">
        <f t="shared" ref="I5:I19" si="5">0.0133+(($F$4-0.0133)*EXP(-$G$5*$C5))</f>
        <v>2.2203703703703594E-2</v>
      </c>
      <c r="J5" s="22">
        <f t="shared" ref="J5:J19" si="6">0.0133+(($F$4-0.0133)*EXP(-$G$10*$C5))</f>
        <v>1.3856481481481477E-2</v>
      </c>
    </row>
    <row r="6" spans="1:10" x14ac:dyDescent="0.2">
      <c r="A6">
        <v>3</v>
      </c>
      <c r="B6" s="2">
        <f t="shared" si="1"/>
        <v>0.75</v>
      </c>
      <c r="C6" s="32">
        <v>45</v>
      </c>
      <c r="D6" s="44">
        <v>16</v>
      </c>
      <c r="E6" s="32">
        <f t="shared" si="2"/>
        <v>0.19999999999999929</v>
      </c>
      <c r="F6" s="24">
        <f t="shared" si="3"/>
        <v>1.3333333333333286E-2</v>
      </c>
      <c r="G6" s="22">
        <f t="shared" si="0"/>
        <v>0</v>
      </c>
      <c r="H6" s="22">
        <f t="shared" si="4"/>
        <v>1.7627200000000034E-2</v>
      </c>
      <c r="I6" s="22">
        <f t="shared" si="5"/>
        <v>1.9235802469135692E-2</v>
      </c>
      <c r="J6" s="22">
        <f t="shared" si="6"/>
        <v>1.3392746913580245E-2</v>
      </c>
    </row>
    <row r="7" spans="1:10" x14ac:dyDescent="0.2">
      <c r="A7">
        <v>4</v>
      </c>
      <c r="B7" s="2">
        <f t="shared" si="1"/>
        <v>1</v>
      </c>
      <c r="C7" s="32">
        <v>60</v>
      </c>
      <c r="D7" s="44">
        <v>15.8</v>
      </c>
      <c r="E7" s="32">
        <f t="shared" si="2"/>
        <v>0.19999999999999929</v>
      </c>
      <c r="F7" s="24">
        <f t="shared" si="3"/>
        <v>1.3333333333333286E-2</v>
      </c>
      <c r="G7" s="22">
        <f t="shared" si="0"/>
        <v>-5.9211894646675278E-16</v>
      </c>
      <c r="H7" s="22">
        <f t="shared" si="4"/>
        <v>1.5896320000000026E-2</v>
      </c>
      <c r="I7" s="22">
        <f t="shared" si="5"/>
        <v>1.7257201646090438E-2</v>
      </c>
      <c r="J7" s="22">
        <f t="shared" si="6"/>
        <v>1.3315457818930041E-2</v>
      </c>
    </row>
    <row r="8" spans="1:10" x14ac:dyDescent="0.2">
      <c r="A8">
        <v>5</v>
      </c>
      <c r="B8" s="2">
        <f t="shared" si="1"/>
        <v>1.25</v>
      </c>
      <c r="C8" s="32">
        <v>75</v>
      </c>
      <c r="D8" s="44">
        <v>15.6</v>
      </c>
      <c r="E8" s="32">
        <f t="shared" si="2"/>
        <v>0.20000000000000107</v>
      </c>
      <c r="F8" s="24">
        <f t="shared" si="3"/>
        <v>1.3333333333333404E-2</v>
      </c>
      <c r="G8" s="22">
        <f t="shared" si="0"/>
        <v>-4.6209812037329392E-2</v>
      </c>
      <c r="H8" s="22">
        <f t="shared" si="4"/>
        <v>1.4857792000000019E-2</v>
      </c>
      <c r="I8" s="22">
        <f t="shared" si="5"/>
        <v>1.5938134430726943E-2</v>
      </c>
      <c r="J8" s="22">
        <f t="shared" si="6"/>
        <v>1.3302576303155006E-2</v>
      </c>
    </row>
    <row r="9" spans="1:10" x14ac:dyDescent="0.2">
      <c r="A9">
        <v>6</v>
      </c>
      <c r="B9" s="2">
        <f t="shared" si="1"/>
        <v>1.5</v>
      </c>
      <c r="C9" s="32">
        <v>90</v>
      </c>
      <c r="D9" s="44">
        <v>15.2</v>
      </c>
      <c r="E9" s="32">
        <f t="shared" si="2"/>
        <v>0.40000000000000036</v>
      </c>
      <c r="F9" s="24">
        <f t="shared" si="3"/>
        <v>2.6666666666666689E-2</v>
      </c>
      <c r="G9" s="22">
        <f t="shared" si="0"/>
        <v>-7.3240819244540553E-2</v>
      </c>
      <c r="H9" s="22">
        <f t="shared" si="4"/>
        <v>1.4234675200000014E-2</v>
      </c>
      <c r="I9" s="22">
        <f t="shared" si="5"/>
        <v>1.5058756287151285E-2</v>
      </c>
      <c r="J9" s="22">
        <f t="shared" si="6"/>
        <v>1.3300429383859167E-2</v>
      </c>
    </row>
    <row r="10" spans="1:10" x14ac:dyDescent="0.2">
      <c r="A10">
        <v>7</v>
      </c>
      <c r="B10" s="2">
        <f t="shared" si="1"/>
        <v>1.75</v>
      </c>
      <c r="C10" s="32">
        <v>105</v>
      </c>
      <c r="D10" s="44">
        <v>14</v>
      </c>
      <c r="E10" s="32">
        <f t="shared" si="2"/>
        <v>1.1999999999999993</v>
      </c>
      <c r="F10" s="24">
        <f t="shared" si="3"/>
        <v>7.9999999999999946E-2</v>
      </c>
      <c r="G10" s="22">
        <f t="shared" si="0"/>
        <v>0.11945063128187054</v>
      </c>
      <c r="H10" s="22">
        <f t="shared" si="4"/>
        <v>1.3860805120000009E-2</v>
      </c>
      <c r="I10" s="22">
        <f t="shared" si="5"/>
        <v>1.4472504191434182E-2</v>
      </c>
      <c r="J10" s="22">
        <f t="shared" si="6"/>
        <v>1.3300071563976527E-2</v>
      </c>
    </row>
    <row r="11" spans="1:10" x14ac:dyDescent="0.2">
      <c r="A11">
        <v>8</v>
      </c>
      <c r="B11" s="2">
        <f t="shared" si="1"/>
        <v>2</v>
      </c>
      <c r="C11" s="32">
        <v>120</v>
      </c>
      <c r="D11" s="44">
        <v>13.8</v>
      </c>
      <c r="E11" s="32">
        <f t="shared" si="2"/>
        <v>0.19999999999999929</v>
      </c>
      <c r="F11" s="24">
        <f t="shared" si="3"/>
        <v>1.3333333333333286E-2</v>
      </c>
      <c r="G11" s="22">
        <f t="shared" si="0"/>
        <v>-5.9211894646675278E-16</v>
      </c>
      <c r="H11" s="22">
        <f t="shared" si="4"/>
        <v>1.3636483072000006E-2</v>
      </c>
      <c r="I11" s="22">
        <f t="shared" si="5"/>
        <v>1.4081669460956117E-2</v>
      </c>
      <c r="J11" s="22">
        <f t="shared" si="6"/>
        <v>1.330001192732942E-2</v>
      </c>
    </row>
    <row r="12" spans="1:10" x14ac:dyDescent="0.2">
      <c r="A12">
        <v>9</v>
      </c>
      <c r="B12" s="2">
        <f t="shared" si="1"/>
        <v>2.25</v>
      </c>
      <c r="C12" s="32">
        <v>135</v>
      </c>
      <c r="D12" s="44">
        <v>13.6</v>
      </c>
      <c r="E12" s="32">
        <f t="shared" si="2"/>
        <v>0.20000000000000107</v>
      </c>
      <c r="F12" s="24">
        <f t="shared" si="3"/>
        <v>1.3333333333333404E-2</v>
      </c>
      <c r="G12" s="22">
        <f t="shared" si="0"/>
        <v>5.9211894646674756E-16</v>
      </c>
      <c r="H12" s="22">
        <f t="shared" si="4"/>
        <v>1.3501889843200004E-2</v>
      </c>
      <c r="I12" s="22">
        <f t="shared" si="5"/>
        <v>1.3821112973970741E-2</v>
      </c>
      <c r="J12" s="22">
        <f t="shared" si="6"/>
        <v>1.3300001987888237E-2</v>
      </c>
    </row>
    <row r="13" spans="1:10" x14ac:dyDescent="0.2">
      <c r="A13">
        <v>10</v>
      </c>
      <c r="B13" s="2">
        <f t="shared" si="1"/>
        <v>2.5</v>
      </c>
      <c r="C13" s="32">
        <v>150</v>
      </c>
      <c r="D13" s="44">
        <v>13.4</v>
      </c>
      <c r="E13" s="32">
        <f t="shared" si="2"/>
        <v>0.19999999999999929</v>
      </c>
      <c r="F13" s="24">
        <f t="shared" si="3"/>
        <v>1.3333333333333286E-2</v>
      </c>
      <c r="G13" s="22">
        <f t="shared" si="0"/>
        <v>-5.9211894646675278E-16</v>
      </c>
      <c r="H13" s="22">
        <f t="shared" si="4"/>
        <v>1.3421133905920002E-2</v>
      </c>
      <c r="I13" s="22">
        <f t="shared" si="5"/>
        <v>1.3647408649313825E-2</v>
      </c>
      <c r="J13" s="22">
        <f t="shared" si="6"/>
        <v>1.3300000331314706E-2</v>
      </c>
    </row>
    <row r="14" spans="1:10" x14ac:dyDescent="0.2">
      <c r="A14">
        <v>11</v>
      </c>
      <c r="B14" s="2">
        <f t="shared" si="1"/>
        <v>2.75</v>
      </c>
      <c r="C14" s="32">
        <v>165</v>
      </c>
      <c r="D14" s="44">
        <v>13.2</v>
      </c>
      <c r="E14" s="32">
        <f t="shared" si="2"/>
        <v>0.20000000000000107</v>
      </c>
      <c r="F14" s="24">
        <f t="shared" si="3"/>
        <v>1.3333333333333404E-2</v>
      </c>
      <c r="G14" s="22">
        <f t="shared" si="0"/>
        <v>5.9211894646674756E-16</v>
      </c>
      <c r="H14" s="22">
        <f t="shared" si="4"/>
        <v>1.3372680343552001E-2</v>
      </c>
      <c r="I14" s="22">
        <f t="shared" si="5"/>
        <v>1.3531605766209215E-2</v>
      </c>
      <c r="J14" s="22">
        <f t="shared" si="6"/>
        <v>1.3300000055219117E-2</v>
      </c>
    </row>
    <row r="15" spans="1:10" x14ac:dyDescent="0.2">
      <c r="A15">
        <v>12</v>
      </c>
      <c r="B15" s="2">
        <f t="shared" si="1"/>
        <v>3</v>
      </c>
      <c r="C15" s="32">
        <v>180</v>
      </c>
      <c r="D15" s="44">
        <v>13</v>
      </c>
      <c r="E15" s="32">
        <f t="shared" si="2"/>
        <v>0.19999999999999929</v>
      </c>
      <c r="F15" s="24">
        <f t="shared" si="3"/>
        <v>1.3333333333333286E-2</v>
      </c>
      <c r="G15" s="22">
        <f t="shared" si="0"/>
        <v>0</v>
      </c>
      <c r="H15" s="22">
        <f t="shared" si="4"/>
        <v>1.3343608206131201E-2</v>
      </c>
      <c r="I15" s="22">
        <f t="shared" si="5"/>
        <v>1.3454403844139476E-2</v>
      </c>
      <c r="J15" s="22">
        <f t="shared" si="6"/>
        <v>1.3300000009203186E-2</v>
      </c>
    </row>
    <row r="16" spans="1:10" x14ac:dyDescent="0.2">
      <c r="A16">
        <v>13</v>
      </c>
      <c r="B16" s="2">
        <f t="shared" si="1"/>
        <v>3.25</v>
      </c>
      <c r="C16" s="32">
        <v>195</v>
      </c>
      <c r="D16" s="44">
        <v>12.8</v>
      </c>
      <c r="E16" s="32">
        <f t="shared" si="2"/>
        <v>0.19999999999999929</v>
      </c>
      <c r="F16" s="24">
        <f t="shared" si="3"/>
        <v>1.3333333333333286E-2</v>
      </c>
      <c r="G16" s="22">
        <f t="shared" si="0"/>
        <v>-5.9211894646675278E-16</v>
      </c>
      <c r="H16" s="22">
        <f t="shared" si="4"/>
        <v>1.332616492367872E-2</v>
      </c>
      <c r="I16" s="22">
        <f t="shared" si="5"/>
        <v>1.3402935896092982E-2</v>
      </c>
      <c r="J16" s="22">
        <f t="shared" si="6"/>
        <v>1.3300000001533864E-2</v>
      </c>
    </row>
    <row r="17" spans="1:10" x14ac:dyDescent="0.2">
      <c r="A17">
        <v>14</v>
      </c>
      <c r="B17" s="2">
        <f t="shared" si="1"/>
        <v>3.5</v>
      </c>
      <c r="C17" s="32">
        <v>210</v>
      </c>
      <c r="D17" s="44">
        <v>12.6</v>
      </c>
      <c r="E17" s="32">
        <f t="shared" si="2"/>
        <v>0.20000000000000107</v>
      </c>
      <c r="F17" s="24">
        <f t="shared" si="3"/>
        <v>1.3333333333333404E-2</v>
      </c>
      <c r="G17" s="22">
        <f t="shared" si="0"/>
        <v>5.9211894646674756E-16</v>
      </c>
      <c r="H17" s="22">
        <f t="shared" si="4"/>
        <v>1.3315698954207231E-2</v>
      </c>
      <c r="I17" s="22">
        <f t="shared" si="5"/>
        <v>1.3368623930728655E-2</v>
      </c>
      <c r="J17" s="22">
        <f t="shared" si="6"/>
        <v>1.3300000000255644E-2</v>
      </c>
    </row>
    <row r="18" spans="1:10" x14ac:dyDescent="0.2">
      <c r="A18">
        <v>15</v>
      </c>
      <c r="B18" s="2">
        <f t="shared" si="1"/>
        <v>3.75</v>
      </c>
      <c r="C18" s="32">
        <v>225</v>
      </c>
      <c r="D18" s="44">
        <v>12.4</v>
      </c>
      <c r="E18" s="32">
        <f t="shared" si="2"/>
        <v>0.19999999999999929</v>
      </c>
      <c r="F18" s="24">
        <f t="shared" si="3"/>
        <v>1.3333333333333286E-2</v>
      </c>
      <c r="G18" s="22">
        <f t="shared" si="0"/>
        <v>-5.9211894646675278E-16</v>
      </c>
      <c r="H18" s="22">
        <f t="shared" si="4"/>
        <v>1.3309419372524339E-2</v>
      </c>
      <c r="I18" s="22">
        <f t="shared" si="5"/>
        <v>1.3345749287152436E-2</v>
      </c>
      <c r="J18" s="22">
        <f t="shared" si="6"/>
        <v>1.3300000000042606E-2</v>
      </c>
    </row>
    <row r="19" spans="1:10" x14ac:dyDescent="0.2">
      <c r="A19">
        <v>16</v>
      </c>
      <c r="B19" s="2">
        <f t="shared" si="1"/>
        <v>4</v>
      </c>
      <c r="C19" s="32">
        <v>240</v>
      </c>
      <c r="D19" s="44">
        <v>12.2</v>
      </c>
      <c r="E19" s="32">
        <f t="shared" si="2"/>
        <v>0.20000000000000107</v>
      </c>
      <c r="F19" s="24">
        <f t="shared" si="3"/>
        <v>1.3333333333333404E-2</v>
      </c>
      <c r="G19" s="22"/>
      <c r="H19" s="22">
        <f t="shared" si="4"/>
        <v>1.3305651623514603E-2</v>
      </c>
      <c r="I19" s="22">
        <f t="shared" si="5"/>
        <v>1.333049952476829E-2</v>
      </c>
      <c r="J19" s="22">
        <f t="shared" si="6"/>
        <v>1.3300000000007101E-2</v>
      </c>
    </row>
    <row r="23" spans="1:10" x14ac:dyDescent="0.2">
      <c r="A23" s="3" t="s">
        <v>14</v>
      </c>
      <c r="B23" s="1"/>
    </row>
    <row r="24" spans="1:10" x14ac:dyDescent="0.2">
      <c r="A24" s="3" t="s">
        <v>9</v>
      </c>
      <c r="B24" s="6">
        <v>0.56510000000000005</v>
      </c>
      <c r="D24" s="3" t="s">
        <v>16</v>
      </c>
      <c r="E24">
        <v>1.3299999999999999E-2</v>
      </c>
      <c r="F24" s="3" t="s">
        <v>17</v>
      </c>
    </row>
    <row r="25" spans="1:10" x14ac:dyDescent="0.2">
      <c r="A25" s="3" t="s">
        <v>10</v>
      </c>
      <c r="B25">
        <v>0.24049999999999999</v>
      </c>
      <c r="E25">
        <f>E24*3600</f>
        <v>47.879999999999995</v>
      </c>
      <c r="F25" s="3" t="s">
        <v>18</v>
      </c>
    </row>
    <row r="26" spans="1:10" x14ac:dyDescent="0.2">
      <c r="A26" s="16" t="s">
        <v>11</v>
      </c>
      <c r="B26" s="8">
        <v>0.64990000000000003</v>
      </c>
      <c r="E26" s="17">
        <f>E25*24</f>
        <v>1149.1199999999999</v>
      </c>
      <c r="F26" s="3" t="s">
        <v>19</v>
      </c>
    </row>
    <row r="27" spans="1:10" ht="15" x14ac:dyDescent="0.2">
      <c r="A27" s="14" t="s">
        <v>15</v>
      </c>
      <c r="B27" s="15">
        <f>MAX(B24:B26)</f>
        <v>0.64990000000000003</v>
      </c>
    </row>
  </sheetData>
  <mergeCells count="6"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B39B-B5A7-4F37-9B18-2AFAF4756E27}">
  <dimension ref="A1:N46"/>
  <sheetViews>
    <sheetView topLeftCell="F3" workbookViewId="0">
      <selection activeCell="L23" sqref="L23"/>
    </sheetView>
  </sheetViews>
  <sheetFormatPr defaultRowHeight="14.25" x14ac:dyDescent="0.2"/>
  <sheetData>
    <row r="1" spans="1:14" x14ac:dyDescent="0.2">
      <c r="A1" s="67"/>
      <c r="B1" s="72" t="s">
        <v>2</v>
      </c>
      <c r="C1" s="74" t="s">
        <v>3</v>
      </c>
      <c r="D1" s="75" t="s">
        <v>0</v>
      </c>
      <c r="E1" s="75" t="s">
        <v>1</v>
      </c>
      <c r="F1" s="26" t="s">
        <v>22</v>
      </c>
      <c r="G1" s="74" t="s">
        <v>7</v>
      </c>
      <c r="H1" s="26" t="s">
        <v>23</v>
      </c>
      <c r="I1" s="26" t="s">
        <v>23</v>
      </c>
      <c r="J1" s="26" t="s">
        <v>23</v>
      </c>
      <c r="K1" s="26" t="s">
        <v>23</v>
      </c>
      <c r="L1" s="26" t="s">
        <v>23</v>
      </c>
      <c r="M1" s="26" t="s">
        <v>23</v>
      </c>
      <c r="N1" s="26" t="s">
        <v>23</v>
      </c>
    </row>
    <row r="2" spans="1:14" x14ac:dyDescent="0.2">
      <c r="A2" s="67"/>
      <c r="B2" s="72"/>
      <c r="C2" s="74"/>
      <c r="D2" s="75"/>
      <c r="E2" s="75"/>
      <c r="F2" s="26" t="s">
        <v>6</v>
      </c>
      <c r="G2" s="67"/>
      <c r="H2" s="26" t="s">
        <v>9</v>
      </c>
      <c r="I2" s="26" t="s">
        <v>10</v>
      </c>
      <c r="J2" s="26" t="s">
        <v>11</v>
      </c>
      <c r="K2" s="26" t="s">
        <v>12</v>
      </c>
      <c r="L2" s="26" t="s">
        <v>13</v>
      </c>
      <c r="M2" s="26" t="s">
        <v>33</v>
      </c>
      <c r="N2" s="26" t="s">
        <v>34</v>
      </c>
    </row>
    <row r="3" spans="1:14" x14ac:dyDescent="0.2">
      <c r="A3" s="19"/>
      <c r="B3" s="19"/>
      <c r="C3" s="38"/>
      <c r="D3" s="38">
        <f t="shared" ref="D3:D34" si="0">D4+E4</f>
        <v>18.599999999999998</v>
      </c>
      <c r="E3" s="38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19">
        <v>1</v>
      </c>
      <c r="B4" s="29">
        <f>C4/60</f>
        <v>0.25</v>
      </c>
      <c r="C4" s="38">
        <v>15</v>
      </c>
      <c r="D4" s="38">
        <f t="shared" si="0"/>
        <v>18.099999999999998</v>
      </c>
      <c r="E4" s="37">
        <v>0.5</v>
      </c>
      <c r="F4" s="24">
        <f>E4/(C4-C3)</f>
        <v>3.3333333333333333E-2</v>
      </c>
      <c r="G4" s="24">
        <f>(1/(C5-C4))*LN((F4-$F$36)/(F5-$F$36))</f>
        <v>1.9178804830118724E-2</v>
      </c>
      <c r="H4" s="22">
        <f>0.0067+(($F$4-0.0067)*EXP(-$G$4*$C4))</f>
        <v>2.6675000000000004E-2</v>
      </c>
      <c r="I4" s="22">
        <f>0.0067+(($F$4-0.0067)*EXP(-$G$6*$C4))</f>
        <v>2.4455555555555553E-2</v>
      </c>
      <c r="J4" s="22">
        <f>0.0067+(($F$4-0.0067)*EXP(-$G$15*$C4))</f>
        <v>2.4455555555555557E-2</v>
      </c>
      <c r="K4" s="22">
        <f>0.0067+(($F$4-0.0067)*EXP(-$G$18*$C4))</f>
        <v>2.8006666666666669E-2</v>
      </c>
      <c r="L4" s="22">
        <f>0.0067+(($F$4-0.0067)*EXP(-$G$20*$C4))</f>
        <v>2.8006666666666669E-2</v>
      </c>
      <c r="M4" s="22">
        <f>0.0067+(($F$4-0.0067)*EXP(-$G$25*$C4))</f>
        <v>2.8894444444444448E-2</v>
      </c>
      <c r="N4" s="22">
        <f>0.0067+(($F$4-0.0067)*EXP(-$G$26*$C4))</f>
        <v>2.8006666666666669E-2</v>
      </c>
    </row>
    <row r="5" spans="1:14" x14ac:dyDescent="0.2">
      <c r="A5" s="19">
        <v>2</v>
      </c>
      <c r="B5" s="29">
        <f t="shared" ref="B5:B36" si="1">C5/60</f>
        <v>0.5</v>
      </c>
      <c r="C5" s="38">
        <v>30</v>
      </c>
      <c r="D5" s="38">
        <f t="shared" si="0"/>
        <v>17.7</v>
      </c>
      <c r="E5" s="37">
        <v>0.4</v>
      </c>
      <c r="F5" s="24">
        <f t="shared" ref="F5:F36" si="2">E5/(C5-C4)</f>
        <v>2.6666666666666668E-2</v>
      </c>
      <c r="G5" s="22">
        <f t="shared" ref="G5:G34" si="3">(1/(C6-C5))*LN((F5-$F$36)/(F6-$F$36))</f>
        <v>0</v>
      </c>
      <c r="H5" s="22">
        <f t="shared" ref="H5:H36" si="4">0.0067+(($F$4-0.0067)*EXP(-$G$4*$C5))</f>
        <v>2.1681250000000003E-2</v>
      </c>
      <c r="I5" s="22">
        <f t="shared" ref="I5:I36" si="5">0.0067+(($F$4-0.0067)*EXP(-$G$6*$C5))</f>
        <v>1.8537037037037032E-2</v>
      </c>
      <c r="J5" s="22">
        <f t="shared" ref="J5:J36" si="6">0.0067+(($F$4-0.0067)*EXP(-$G$15*$C5))</f>
        <v>1.8537037037037039E-2</v>
      </c>
      <c r="K5" s="22">
        <f t="shared" ref="K5:K36" si="7">0.0067+(($F$4-0.0067)*EXP(-$G$18*$C5))</f>
        <v>2.3745333333333334E-2</v>
      </c>
      <c r="L5" s="22">
        <f t="shared" ref="L5:L36" si="8">0.0067+(($F$4-0.0067)*EXP(-$G$20*$C5))</f>
        <v>2.3745333333333334E-2</v>
      </c>
      <c r="M5" s="22">
        <f t="shared" ref="M5:M36" si="9">0.0067+(($F$4-0.0067)*EXP(-$G$25*$C5))</f>
        <v>2.5195370370370378E-2</v>
      </c>
      <c r="N5" s="22">
        <f t="shared" ref="N5:N36" si="10">0.0067+(($F$4-0.0067)*EXP(-$G$26*$C5))</f>
        <v>2.3745333333333334E-2</v>
      </c>
    </row>
    <row r="6" spans="1:14" x14ac:dyDescent="0.2">
      <c r="A6" s="19">
        <v>3</v>
      </c>
      <c r="B6" s="29">
        <f t="shared" si="1"/>
        <v>0.75</v>
      </c>
      <c r="C6" s="38">
        <v>45</v>
      </c>
      <c r="D6" s="38">
        <f t="shared" si="0"/>
        <v>17.3</v>
      </c>
      <c r="E6" s="37">
        <v>0.4</v>
      </c>
      <c r="F6" s="24">
        <f t="shared" si="2"/>
        <v>2.6666666666666668E-2</v>
      </c>
      <c r="G6" s="24">
        <f t="shared" si="3"/>
        <v>2.703100720721097E-2</v>
      </c>
      <c r="H6" s="22">
        <f t="shared" si="4"/>
        <v>1.7935937500000002E-2</v>
      </c>
      <c r="I6" s="22">
        <f t="shared" si="5"/>
        <v>1.4591358024691355E-2</v>
      </c>
      <c r="J6" s="22">
        <f t="shared" si="6"/>
        <v>1.4591358024691362E-2</v>
      </c>
      <c r="K6" s="22">
        <f t="shared" si="7"/>
        <v>2.0336266666666665E-2</v>
      </c>
      <c r="L6" s="22">
        <f t="shared" si="8"/>
        <v>2.0336266666666665E-2</v>
      </c>
      <c r="M6" s="22">
        <f t="shared" si="9"/>
        <v>2.2112808641975321E-2</v>
      </c>
      <c r="N6" s="22">
        <f t="shared" si="10"/>
        <v>2.0336266666666665E-2</v>
      </c>
    </row>
    <row r="7" spans="1:14" x14ac:dyDescent="0.2">
      <c r="A7" s="19">
        <v>4</v>
      </c>
      <c r="B7" s="29">
        <f t="shared" si="1"/>
        <v>1</v>
      </c>
      <c r="C7" s="38">
        <v>60</v>
      </c>
      <c r="D7" s="38">
        <f t="shared" si="0"/>
        <v>17</v>
      </c>
      <c r="E7" s="37">
        <v>0.3</v>
      </c>
      <c r="F7" s="24">
        <f t="shared" si="2"/>
        <v>0.02</v>
      </c>
      <c r="G7" s="22">
        <f t="shared" si="3"/>
        <v>0</v>
      </c>
      <c r="H7" s="22">
        <f t="shared" si="4"/>
        <v>1.5126953125000002E-2</v>
      </c>
      <c r="I7" s="22">
        <f t="shared" si="5"/>
        <v>1.1960905349794236E-2</v>
      </c>
      <c r="J7" s="22">
        <f t="shared" si="6"/>
        <v>1.1960905349794243E-2</v>
      </c>
      <c r="K7" s="22">
        <f t="shared" si="7"/>
        <v>1.7609013333333333E-2</v>
      </c>
      <c r="L7" s="22">
        <f t="shared" si="8"/>
        <v>1.7609013333333333E-2</v>
      </c>
      <c r="M7" s="22">
        <f t="shared" si="9"/>
        <v>1.9544007201646101E-2</v>
      </c>
      <c r="N7" s="22">
        <f t="shared" si="10"/>
        <v>1.7609013333333333E-2</v>
      </c>
    </row>
    <row r="8" spans="1:14" x14ac:dyDescent="0.2">
      <c r="A8" s="19">
        <v>5</v>
      </c>
      <c r="B8" s="29">
        <f t="shared" si="1"/>
        <v>1.25</v>
      </c>
      <c r="C8" s="38">
        <v>75</v>
      </c>
      <c r="D8" s="38">
        <f t="shared" si="0"/>
        <v>16.7</v>
      </c>
      <c r="E8" s="37">
        <v>0.3</v>
      </c>
      <c r="F8" s="24">
        <f t="shared" si="2"/>
        <v>0.02</v>
      </c>
      <c r="G8" s="22">
        <f t="shared" si="3"/>
        <v>0</v>
      </c>
      <c r="H8" s="22">
        <f t="shared" si="4"/>
        <v>1.3020214843750003E-2</v>
      </c>
      <c r="I8" s="22">
        <f t="shared" si="5"/>
        <v>1.0207270233196156E-2</v>
      </c>
      <c r="J8" s="22">
        <f t="shared" si="6"/>
        <v>1.0207270233196161E-2</v>
      </c>
      <c r="K8" s="22">
        <f t="shared" si="7"/>
        <v>1.5427210666666667E-2</v>
      </c>
      <c r="L8" s="22">
        <f t="shared" si="8"/>
        <v>1.5427210666666667E-2</v>
      </c>
      <c r="M8" s="22">
        <f t="shared" si="9"/>
        <v>1.7403339334705087E-2</v>
      </c>
      <c r="N8" s="22">
        <f t="shared" si="10"/>
        <v>1.5427210666666667E-2</v>
      </c>
    </row>
    <row r="9" spans="1:14" x14ac:dyDescent="0.2">
      <c r="A9" s="19">
        <v>6</v>
      </c>
      <c r="B9" s="29">
        <f t="shared" si="1"/>
        <v>1.5</v>
      </c>
      <c r="C9" s="38">
        <v>90</v>
      </c>
      <c r="D9" s="38">
        <f t="shared" si="0"/>
        <v>16.399999999999999</v>
      </c>
      <c r="E9" s="37">
        <v>0.3</v>
      </c>
      <c r="F9" s="24">
        <f t="shared" si="2"/>
        <v>0.02</v>
      </c>
      <c r="G9" s="22">
        <f t="shared" si="3"/>
        <v>0</v>
      </c>
      <c r="H9" s="22">
        <f t="shared" si="4"/>
        <v>1.1440161132812501E-2</v>
      </c>
      <c r="I9" s="22">
        <f t="shared" si="5"/>
        <v>9.0381801554641032E-3</v>
      </c>
      <c r="J9" s="22">
        <f t="shared" si="6"/>
        <v>9.0381801554641084E-3</v>
      </c>
      <c r="K9" s="22">
        <f t="shared" si="7"/>
        <v>1.3681768533333331E-2</v>
      </c>
      <c r="L9" s="22">
        <f t="shared" si="8"/>
        <v>1.3681768533333331E-2</v>
      </c>
      <c r="M9" s="22">
        <f t="shared" si="9"/>
        <v>1.5619449445587574E-2</v>
      </c>
      <c r="N9" s="22">
        <f t="shared" si="10"/>
        <v>1.3681768533333331E-2</v>
      </c>
    </row>
    <row r="10" spans="1:14" x14ac:dyDescent="0.2">
      <c r="A10" s="19">
        <v>7</v>
      </c>
      <c r="B10" s="29">
        <f t="shared" si="1"/>
        <v>1.75</v>
      </c>
      <c r="C10" s="38">
        <v>105</v>
      </c>
      <c r="D10" s="38">
        <f t="shared" si="0"/>
        <v>16.099999999999998</v>
      </c>
      <c r="E10" s="37">
        <v>0.3</v>
      </c>
      <c r="F10" s="24">
        <f t="shared" si="2"/>
        <v>0.02</v>
      </c>
      <c r="G10" s="22">
        <f t="shared" si="3"/>
        <v>0</v>
      </c>
      <c r="H10" s="22">
        <f t="shared" si="4"/>
        <v>1.0255120849609375E-2</v>
      </c>
      <c r="I10" s="22">
        <f t="shared" si="5"/>
        <v>8.2587867703094019E-3</v>
      </c>
      <c r="J10" s="22">
        <f t="shared" si="6"/>
        <v>8.2587867703094054E-3</v>
      </c>
      <c r="K10" s="22">
        <f t="shared" si="7"/>
        <v>1.2285414826666665E-2</v>
      </c>
      <c r="L10" s="22">
        <f t="shared" si="8"/>
        <v>1.2285414826666665E-2</v>
      </c>
      <c r="M10" s="22">
        <f t="shared" si="9"/>
        <v>1.4132874537989648E-2</v>
      </c>
      <c r="N10" s="22">
        <f t="shared" si="10"/>
        <v>1.2285414826666665E-2</v>
      </c>
    </row>
    <row r="11" spans="1:14" x14ac:dyDescent="0.2">
      <c r="A11" s="19">
        <v>8</v>
      </c>
      <c r="B11" s="29">
        <f t="shared" si="1"/>
        <v>2</v>
      </c>
      <c r="C11" s="38">
        <v>120</v>
      </c>
      <c r="D11" s="38">
        <f t="shared" si="0"/>
        <v>15.799999999999999</v>
      </c>
      <c r="E11" s="37">
        <v>0.3</v>
      </c>
      <c r="F11" s="24">
        <f t="shared" si="2"/>
        <v>0.02</v>
      </c>
      <c r="G11" s="22">
        <f t="shared" si="3"/>
        <v>0</v>
      </c>
      <c r="H11" s="22">
        <f t="shared" si="4"/>
        <v>9.3663406372070327E-3</v>
      </c>
      <c r="I11" s="22">
        <f t="shared" si="5"/>
        <v>7.7391911802062677E-3</v>
      </c>
      <c r="J11" s="22">
        <f t="shared" si="6"/>
        <v>7.7391911802062712E-3</v>
      </c>
      <c r="K11" s="22">
        <f t="shared" si="7"/>
        <v>1.1168331861333333E-2</v>
      </c>
      <c r="L11" s="22">
        <f t="shared" si="8"/>
        <v>1.1168331861333333E-2</v>
      </c>
      <c r="M11" s="22">
        <f t="shared" si="9"/>
        <v>1.2894062114991375E-2</v>
      </c>
      <c r="N11" s="22">
        <f t="shared" si="10"/>
        <v>1.1168331861333333E-2</v>
      </c>
    </row>
    <row r="12" spans="1:14" x14ac:dyDescent="0.2">
      <c r="A12" s="19">
        <v>9</v>
      </c>
      <c r="B12" s="29">
        <f t="shared" si="1"/>
        <v>2.25</v>
      </c>
      <c r="C12" s="38">
        <v>135</v>
      </c>
      <c r="D12" s="38">
        <f t="shared" si="0"/>
        <v>15.499999999999998</v>
      </c>
      <c r="E12" s="37">
        <v>0.3</v>
      </c>
      <c r="F12" s="24">
        <f t="shared" si="2"/>
        <v>0.02</v>
      </c>
      <c r="G12" s="22">
        <f t="shared" si="3"/>
        <v>0</v>
      </c>
      <c r="H12" s="22">
        <f t="shared" si="4"/>
        <v>8.6997554779052744E-3</v>
      </c>
      <c r="I12" s="22">
        <f t="shared" si="5"/>
        <v>7.3927941201375122E-3</v>
      </c>
      <c r="J12" s="22">
        <f t="shared" si="6"/>
        <v>7.3927941201375139E-3</v>
      </c>
      <c r="K12" s="22">
        <f t="shared" si="7"/>
        <v>1.0274665489066668E-2</v>
      </c>
      <c r="L12" s="22">
        <f t="shared" si="8"/>
        <v>1.0274665489066668E-2</v>
      </c>
      <c r="M12" s="22">
        <f t="shared" si="9"/>
        <v>1.1861718429159481E-2</v>
      </c>
      <c r="N12" s="22">
        <f t="shared" si="10"/>
        <v>1.0274665489066668E-2</v>
      </c>
    </row>
    <row r="13" spans="1:14" x14ac:dyDescent="0.2">
      <c r="A13" s="19">
        <v>10</v>
      </c>
      <c r="B13" s="29">
        <f t="shared" si="1"/>
        <v>2.5</v>
      </c>
      <c r="C13" s="38">
        <v>150</v>
      </c>
      <c r="D13" s="38">
        <f t="shared" si="0"/>
        <v>15.199999999999998</v>
      </c>
      <c r="E13" s="37">
        <v>0.3</v>
      </c>
      <c r="F13" s="24">
        <f t="shared" si="2"/>
        <v>0.02</v>
      </c>
      <c r="G13" s="22">
        <f t="shared" si="3"/>
        <v>-7.3240819244540636E-2</v>
      </c>
      <c r="H13" s="22">
        <f t="shared" si="4"/>
        <v>8.1998166084289552E-3</v>
      </c>
      <c r="I13" s="22">
        <f t="shared" si="5"/>
        <v>7.1618627467583415E-3</v>
      </c>
      <c r="J13" s="22">
        <f t="shared" si="6"/>
        <v>7.1618627467583424E-3</v>
      </c>
      <c r="K13" s="22">
        <f t="shared" si="7"/>
        <v>9.5597323912533332E-3</v>
      </c>
      <c r="L13" s="22">
        <f t="shared" si="8"/>
        <v>9.5597323912533332E-3</v>
      </c>
      <c r="M13" s="22">
        <f t="shared" si="9"/>
        <v>1.1001432024299568E-2</v>
      </c>
      <c r="N13" s="22">
        <f t="shared" si="10"/>
        <v>9.5597323912533332E-3</v>
      </c>
    </row>
    <row r="14" spans="1:14" x14ac:dyDescent="0.2">
      <c r="A14" s="19">
        <v>11</v>
      </c>
      <c r="B14" s="29">
        <f t="shared" si="1"/>
        <v>2.75</v>
      </c>
      <c r="C14" s="38">
        <v>165</v>
      </c>
      <c r="D14" s="38">
        <f t="shared" si="0"/>
        <v>14.499999999999998</v>
      </c>
      <c r="E14" s="37">
        <v>0.7</v>
      </c>
      <c r="F14" s="24">
        <f t="shared" si="2"/>
        <v>4.6666666666666662E-2</v>
      </c>
      <c r="G14" s="22">
        <f t="shared" si="3"/>
        <v>0</v>
      </c>
      <c r="H14" s="22">
        <f t="shared" si="4"/>
        <v>7.8248624563217167E-3</v>
      </c>
      <c r="I14" s="22">
        <f t="shared" si="5"/>
        <v>7.0079084978388944E-3</v>
      </c>
      <c r="J14" s="22">
        <f t="shared" si="6"/>
        <v>7.0079084978388953E-3</v>
      </c>
      <c r="K14" s="22">
        <f t="shared" si="7"/>
        <v>8.9877859130026664E-3</v>
      </c>
      <c r="L14" s="22">
        <f t="shared" si="8"/>
        <v>8.9877859130026664E-3</v>
      </c>
      <c r="M14" s="22">
        <f t="shared" si="9"/>
        <v>1.0284526686916307E-2</v>
      </c>
      <c r="N14" s="22">
        <f t="shared" si="10"/>
        <v>8.9877859130026664E-3</v>
      </c>
    </row>
    <row r="15" spans="1:14" x14ac:dyDescent="0.2">
      <c r="A15" s="19">
        <v>12</v>
      </c>
      <c r="B15" s="29">
        <f t="shared" si="1"/>
        <v>3</v>
      </c>
      <c r="C15" s="38">
        <v>180</v>
      </c>
      <c r="D15" s="38">
        <f t="shared" si="0"/>
        <v>13.799999999999999</v>
      </c>
      <c r="E15" s="37">
        <v>0.7</v>
      </c>
      <c r="F15" s="24">
        <f t="shared" si="2"/>
        <v>4.6666666666666662E-2</v>
      </c>
      <c r="G15" s="24">
        <f t="shared" si="3"/>
        <v>2.7031007207210949E-2</v>
      </c>
      <c r="H15" s="22">
        <f t="shared" si="4"/>
        <v>7.5436468422412882E-3</v>
      </c>
      <c r="I15" s="22">
        <f t="shared" si="5"/>
        <v>6.9052723318925964E-3</v>
      </c>
      <c r="J15" s="22">
        <f t="shared" si="6"/>
        <v>6.9052723318925972E-3</v>
      </c>
      <c r="K15" s="22">
        <f t="shared" si="7"/>
        <v>8.5302287304021319E-3</v>
      </c>
      <c r="L15" s="22">
        <f t="shared" si="8"/>
        <v>8.5302287304021319E-3</v>
      </c>
      <c r="M15" s="22">
        <f t="shared" si="9"/>
        <v>9.6871055724302574E-3</v>
      </c>
      <c r="N15" s="22">
        <f t="shared" si="10"/>
        <v>8.5302287304021319E-3</v>
      </c>
    </row>
    <row r="16" spans="1:14" x14ac:dyDescent="0.2">
      <c r="A16" s="19">
        <v>13</v>
      </c>
      <c r="B16" s="29">
        <f t="shared" si="1"/>
        <v>3.25</v>
      </c>
      <c r="C16" s="38">
        <v>195</v>
      </c>
      <c r="D16" s="38">
        <f t="shared" si="0"/>
        <v>13.299999999999999</v>
      </c>
      <c r="E16" s="37">
        <v>0.5</v>
      </c>
      <c r="F16" s="24">
        <f t="shared" si="2"/>
        <v>3.3333333333333333E-2</v>
      </c>
      <c r="G16" s="22">
        <f t="shared" si="3"/>
        <v>0</v>
      </c>
      <c r="H16" s="22">
        <f t="shared" si="4"/>
        <v>7.3327351316809664E-3</v>
      </c>
      <c r="I16" s="22">
        <f t="shared" si="5"/>
        <v>6.8368482212617307E-3</v>
      </c>
      <c r="J16" s="22">
        <f t="shared" si="6"/>
        <v>6.8368482212617316E-3</v>
      </c>
      <c r="K16" s="22">
        <f t="shared" si="7"/>
        <v>8.1641829843217065E-3</v>
      </c>
      <c r="L16" s="22">
        <f t="shared" si="8"/>
        <v>8.1641829843217065E-3</v>
      </c>
      <c r="M16" s="22">
        <f t="shared" si="9"/>
        <v>9.1892546436918819E-3</v>
      </c>
      <c r="N16" s="22">
        <f t="shared" si="10"/>
        <v>8.1641829843217065E-3</v>
      </c>
    </row>
    <row r="17" spans="1:14" x14ac:dyDescent="0.2">
      <c r="A17" s="19">
        <v>14</v>
      </c>
      <c r="B17" s="29">
        <f t="shared" si="1"/>
        <v>3.5</v>
      </c>
      <c r="C17" s="38">
        <v>210</v>
      </c>
      <c r="D17" s="38">
        <f t="shared" si="0"/>
        <v>12.799999999999999</v>
      </c>
      <c r="E17" s="37">
        <v>0.5</v>
      </c>
      <c r="F17" s="24">
        <f t="shared" si="2"/>
        <v>3.3333333333333333E-2</v>
      </c>
      <c r="G17" s="22">
        <f t="shared" si="3"/>
        <v>-1.4876236754280656E-2</v>
      </c>
      <c r="H17" s="22">
        <f t="shared" si="4"/>
        <v>7.1745513487607247E-3</v>
      </c>
      <c r="I17" s="22">
        <f t="shared" si="5"/>
        <v>6.7912321475078205E-3</v>
      </c>
      <c r="J17" s="22">
        <f t="shared" si="6"/>
        <v>6.7912321475078214E-3</v>
      </c>
      <c r="K17" s="22">
        <f t="shared" si="7"/>
        <v>7.8713463874573661E-3</v>
      </c>
      <c r="L17" s="22">
        <f t="shared" si="8"/>
        <v>7.8713463874573661E-3</v>
      </c>
      <c r="M17" s="22">
        <f t="shared" si="9"/>
        <v>8.7743788697432351E-3</v>
      </c>
      <c r="N17" s="22">
        <f t="shared" si="10"/>
        <v>7.8713463874573661E-3</v>
      </c>
    </row>
    <row r="18" spans="1:14" x14ac:dyDescent="0.2">
      <c r="A18" s="19">
        <v>15</v>
      </c>
      <c r="B18" s="29">
        <f t="shared" si="1"/>
        <v>3.75</v>
      </c>
      <c r="C18" s="38">
        <v>225</v>
      </c>
      <c r="D18" s="38">
        <f t="shared" si="0"/>
        <v>12.2</v>
      </c>
      <c r="E18" s="37">
        <v>0.6</v>
      </c>
      <c r="F18" s="24">
        <f t="shared" si="2"/>
        <v>0.04</v>
      </c>
      <c r="G18" s="24">
        <f t="shared" si="3"/>
        <v>1.4876236754280651E-2</v>
      </c>
      <c r="H18" s="22">
        <f t="shared" si="4"/>
        <v>7.0559135115705433E-3</v>
      </c>
      <c r="I18" s="22">
        <f t="shared" si="5"/>
        <v>6.7608214316718807E-3</v>
      </c>
      <c r="J18" s="22">
        <f t="shared" si="6"/>
        <v>6.7608214316718807E-3</v>
      </c>
      <c r="K18" s="22">
        <f t="shared" si="7"/>
        <v>7.6370771099658922E-3</v>
      </c>
      <c r="L18" s="22">
        <f t="shared" si="8"/>
        <v>7.6370771099658922E-3</v>
      </c>
      <c r="M18" s="22">
        <f t="shared" si="9"/>
        <v>8.4286490581193634E-3</v>
      </c>
      <c r="N18" s="22">
        <f t="shared" si="10"/>
        <v>7.6370771099658922E-3</v>
      </c>
    </row>
    <row r="19" spans="1:14" x14ac:dyDescent="0.2">
      <c r="A19" s="19">
        <v>16</v>
      </c>
      <c r="B19" s="29">
        <f t="shared" si="1"/>
        <v>4</v>
      </c>
      <c r="C19" s="38">
        <v>240</v>
      </c>
      <c r="D19" s="38">
        <f t="shared" si="0"/>
        <v>11.7</v>
      </c>
      <c r="E19" s="37">
        <v>0.5</v>
      </c>
      <c r="F19" s="24">
        <f t="shared" si="2"/>
        <v>3.3333333333333333E-2</v>
      </c>
      <c r="G19" s="22">
        <f t="shared" si="3"/>
        <v>-1.4876236754280656E-2</v>
      </c>
      <c r="H19" s="22">
        <f t="shared" si="4"/>
        <v>6.9669351336779078E-3</v>
      </c>
      <c r="I19" s="22">
        <f t="shared" si="5"/>
        <v>6.7405476211145872E-3</v>
      </c>
      <c r="J19" s="22">
        <f t="shared" si="6"/>
        <v>6.7405476211145872E-3</v>
      </c>
      <c r="K19" s="22">
        <f t="shared" si="7"/>
        <v>7.4496616879727142E-3</v>
      </c>
      <c r="L19" s="22">
        <f t="shared" si="8"/>
        <v>7.4496616879727142E-3</v>
      </c>
      <c r="M19" s="22">
        <f t="shared" si="9"/>
        <v>8.1405408817661357E-3</v>
      </c>
      <c r="N19" s="22">
        <f t="shared" si="10"/>
        <v>7.4496616879727142E-3</v>
      </c>
    </row>
    <row r="20" spans="1:14" x14ac:dyDescent="0.2">
      <c r="A20" s="19">
        <v>17</v>
      </c>
      <c r="B20" s="29">
        <f t="shared" si="1"/>
        <v>4.25</v>
      </c>
      <c r="C20" s="38">
        <v>255</v>
      </c>
      <c r="D20" s="38">
        <f t="shared" si="0"/>
        <v>11.1</v>
      </c>
      <c r="E20" s="37">
        <v>0.6</v>
      </c>
      <c r="F20" s="24">
        <f t="shared" si="2"/>
        <v>0.04</v>
      </c>
      <c r="G20" s="24">
        <f t="shared" si="3"/>
        <v>1.4876236754280651E-2</v>
      </c>
      <c r="H20" s="22">
        <f t="shared" si="4"/>
        <v>6.9002013502584307E-3</v>
      </c>
      <c r="I20" s="22">
        <f t="shared" si="5"/>
        <v>6.7270317474097249E-3</v>
      </c>
      <c r="J20" s="22">
        <f t="shared" si="6"/>
        <v>6.7270317474097249E-3</v>
      </c>
      <c r="K20" s="22">
        <f t="shared" si="7"/>
        <v>7.2997293503781714E-3</v>
      </c>
      <c r="L20" s="22">
        <f t="shared" si="8"/>
        <v>7.2997293503781714E-3</v>
      </c>
      <c r="M20" s="22">
        <f t="shared" si="9"/>
        <v>7.9004507348051142E-3</v>
      </c>
      <c r="N20" s="22">
        <f t="shared" si="10"/>
        <v>7.2997293503781714E-3</v>
      </c>
    </row>
    <row r="21" spans="1:14" x14ac:dyDescent="0.2">
      <c r="A21" s="19">
        <v>18</v>
      </c>
      <c r="B21" s="29">
        <f t="shared" si="1"/>
        <v>4.5</v>
      </c>
      <c r="C21" s="38">
        <v>270</v>
      </c>
      <c r="D21" s="38">
        <f t="shared" si="0"/>
        <v>10.6</v>
      </c>
      <c r="E21" s="37">
        <v>0.5</v>
      </c>
      <c r="F21" s="24">
        <f t="shared" si="2"/>
        <v>3.3333333333333333E-2</v>
      </c>
      <c r="G21" s="22">
        <f t="shared" si="3"/>
        <v>0</v>
      </c>
      <c r="H21" s="22">
        <f t="shared" si="4"/>
        <v>6.8501510126938231E-3</v>
      </c>
      <c r="I21" s="22">
        <f t="shared" si="5"/>
        <v>6.7180211649398164E-3</v>
      </c>
      <c r="J21" s="22">
        <f t="shared" si="6"/>
        <v>6.7180211649398164E-3</v>
      </c>
      <c r="K21" s="22">
        <f t="shared" si="7"/>
        <v>7.1797834803025368E-3</v>
      </c>
      <c r="L21" s="22">
        <f t="shared" si="8"/>
        <v>7.1797834803025368E-3</v>
      </c>
      <c r="M21" s="22">
        <f t="shared" si="9"/>
        <v>7.7003756123375953E-3</v>
      </c>
      <c r="N21" s="22">
        <f t="shared" si="10"/>
        <v>7.1797834803025368E-3</v>
      </c>
    </row>
    <row r="22" spans="1:14" x14ac:dyDescent="0.2">
      <c r="A22" s="19">
        <v>19</v>
      </c>
      <c r="B22" s="29">
        <f t="shared" si="1"/>
        <v>4.75</v>
      </c>
      <c r="C22" s="38">
        <v>285</v>
      </c>
      <c r="D22" s="38">
        <f t="shared" si="0"/>
        <v>10.1</v>
      </c>
      <c r="E22" s="37">
        <v>0.5</v>
      </c>
      <c r="F22" s="24">
        <f t="shared" si="2"/>
        <v>3.3333333333333333E-2</v>
      </c>
      <c r="G22" s="22">
        <f t="shared" si="3"/>
        <v>0</v>
      </c>
      <c r="H22" s="22">
        <f t="shared" si="4"/>
        <v>6.8126132595203674E-3</v>
      </c>
      <c r="I22" s="22">
        <f t="shared" si="5"/>
        <v>6.7120141099598777E-3</v>
      </c>
      <c r="J22" s="22">
        <f t="shared" si="6"/>
        <v>6.7120141099598777E-3</v>
      </c>
      <c r="K22" s="22">
        <f t="shared" si="7"/>
        <v>7.0838267842420295E-3</v>
      </c>
      <c r="L22" s="22">
        <f t="shared" si="8"/>
        <v>7.0838267842420295E-3</v>
      </c>
      <c r="M22" s="22">
        <f t="shared" si="9"/>
        <v>7.5336463436146625E-3</v>
      </c>
      <c r="N22" s="22">
        <f t="shared" si="10"/>
        <v>7.0838267842420295E-3</v>
      </c>
    </row>
    <row r="23" spans="1:14" x14ac:dyDescent="0.2">
      <c r="A23" s="19">
        <v>20</v>
      </c>
      <c r="B23" s="29">
        <f t="shared" si="1"/>
        <v>5</v>
      </c>
      <c r="C23" s="38">
        <v>300</v>
      </c>
      <c r="D23" s="38">
        <f t="shared" si="0"/>
        <v>9.6</v>
      </c>
      <c r="E23" s="37">
        <v>0.5</v>
      </c>
      <c r="F23" s="24">
        <f t="shared" si="2"/>
        <v>3.3333333333333333E-2</v>
      </c>
      <c r="G23" s="22">
        <f t="shared" si="3"/>
        <v>-1.4876236754280656E-2</v>
      </c>
      <c r="H23" s="22">
        <f t="shared" si="4"/>
        <v>6.7844599446402754E-3</v>
      </c>
      <c r="I23" s="22">
        <f t="shared" si="5"/>
        <v>6.7080094066399188E-3</v>
      </c>
      <c r="J23" s="22">
        <f t="shared" si="6"/>
        <v>6.7080094066399188E-3</v>
      </c>
      <c r="K23" s="22">
        <f t="shared" si="7"/>
        <v>7.0070614273936242E-3</v>
      </c>
      <c r="L23" s="22">
        <f t="shared" si="8"/>
        <v>7.0070614273936242E-3</v>
      </c>
      <c r="M23" s="22">
        <f t="shared" si="9"/>
        <v>7.3947052863455529E-3</v>
      </c>
      <c r="N23" s="22">
        <f t="shared" si="10"/>
        <v>7.0070614273936242E-3</v>
      </c>
    </row>
    <row r="24" spans="1:14" x14ac:dyDescent="0.2">
      <c r="A24" s="19">
        <v>21</v>
      </c>
      <c r="B24" s="29">
        <f t="shared" si="1"/>
        <v>5.25</v>
      </c>
      <c r="C24" s="38">
        <v>315</v>
      </c>
      <c r="D24" s="38">
        <f t="shared" si="0"/>
        <v>9</v>
      </c>
      <c r="E24" s="37">
        <v>0.6</v>
      </c>
      <c r="F24" s="24">
        <f t="shared" si="2"/>
        <v>0.04</v>
      </c>
      <c r="G24" s="22">
        <f t="shared" si="3"/>
        <v>-1.2154770452930296E-2</v>
      </c>
      <c r="H24" s="22">
        <f t="shared" si="4"/>
        <v>6.7633449584802068E-3</v>
      </c>
      <c r="I24" s="22">
        <f t="shared" si="5"/>
        <v>6.7053396044266123E-3</v>
      </c>
      <c r="J24" s="22">
        <f t="shared" si="6"/>
        <v>6.7053396044266123E-3</v>
      </c>
      <c r="K24" s="22">
        <f t="shared" si="7"/>
        <v>6.945649141914899E-3</v>
      </c>
      <c r="L24" s="22">
        <f t="shared" si="8"/>
        <v>6.945649141914899E-3</v>
      </c>
      <c r="M24" s="22">
        <f t="shared" si="9"/>
        <v>7.278921071954627E-3</v>
      </c>
      <c r="N24" s="22">
        <f t="shared" si="10"/>
        <v>6.945649141914899E-3</v>
      </c>
    </row>
    <row r="25" spans="1:14" x14ac:dyDescent="0.2">
      <c r="A25" s="19">
        <v>22</v>
      </c>
      <c r="B25" s="29">
        <f t="shared" si="1"/>
        <v>5.5</v>
      </c>
      <c r="C25" s="38">
        <v>330</v>
      </c>
      <c r="D25" s="38">
        <f t="shared" si="0"/>
        <v>8.3000000000000007</v>
      </c>
      <c r="E25" s="37">
        <v>0.7</v>
      </c>
      <c r="F25" s="24">
        <f t="shared" si="2"/>
        <v>4.6666666666666662E-2</v>
      </c>
      <c r="G25" s="24">
        <f t="shared" si="3"/>
        <v>1.2154770452930293E-2</v>
      </c>
      <c r="H25" s="22">
        <f t="shared" si="4"/>
        <v>6.7475087188601556E-3</v>
      </c>
      <c r="I25" s="22">
        <f t="shared" si="5"/>
        <v>6.703559736284408E-3</v>
      </c>
      <c r="J25" s="22">
        <f t="shared" si="6"/>
        <v>6.703559736284408E-3</v>
      </c>
      <c r="K25" s="22">
        <f t="shared" si="7"/>
        <v>6.8965193135319194E-3</v>
      </c>
      <c r="L25" s="22">
        <f t="shared" si="8"/>
        <v>6.8965193135319194E-3</v>
      </c>
      <c r="M25" s="22">
        <f t="shared" si="9"/>
        <v>7.182434226628856E-3</v>
      </c>
      <c r="N25" s="22">
        <f t="shared" si="10"/>
        <v>6.8965193135319194E-3</v>
      </c>
    </row>
    <row r="26" spans="1:14" x14ac:dyDescent="0.2">
      <c r="A26" s="19">
        <v>23</v>
      </c>
      <c r="B26" s="29">
        <f t="shared" si="1"/>
        <v>5.75</v>
      </c>
      <c r="C26" s="38">
        <v>345</v>
      </c>
      <c r="D26" s="38">
        <f t="shared" si="0"/>
        <v>7.7</v>
      </c>
      <c r="E26" s="37">
        <v>0.6</v>
      </c>
      <c r="F26" s="24">
        <f t="shared" si="2"/>
        <v>0.04</v>
      </c>
      <c r="G26" s="24">
        <f t="shared" si="3"/>
        <v>1.4876236754280651E-2</v>
      </c>
      <c r="H26" s="22">
        <f t="shared" si="4"/>
        <v>6.7356315391451163E-3</v>
      </c>
      <c r="I26" s="22">
        <f t="shared" si="5"/>
        <v>6.7023731575229393E-3</v>
      </c>
      <c r="J26" s="22">
        <f t="shared" si="6"/>
        <v>6.7023731575229393E-3</v>
      </c>
      <c r="K26" s="22">
        <f t="shared" si="7"/>
        <v>6.8572154508255356E-3</v>
      </c>
      <c r="L26" s="22">
        <f t="shared" si="8"/>
        <v>6.8572154508255356E-3</v>
      </c>
      <c r="M26" s="22">
        <f t="shared" si="9"/>
        <v>7.1020285221907132E-3</v>
      </c>
      <c r="N26" s="22">
        <f t="shared" si="10"/>
        <v>6.8572154508255356E-3</v>
      </c>
    </row>
    <row r="27" spans="1:14" x14ac:dyDescent="0.2">
      <c r="A27" s="19">
        <v>24</v>
      </c>
      <c r="B27" s="29">
        <f t="shared" si="1"/>
        <v>6</v>
      </c>
      <c r="C27" s="38">
        <v>360</v>
      </c>
      <c r="D27" s="38">
        <f t="shared" si="0"/>
        <v>7.2</v>
      </c>
      <c r="E27" s="37">
        <v>0.5</v>
      </c>
      <c r="F27" s="24">
        <f t="shared" si="2"/>
        <v>3.3333333333333333E-2</v>
      </c>
      <c r="G27" s="22">
        <f t="shared" si="3"/>
        <v>0</v>
      </c>
      <c r="H27" s="22">
        <f t="shared" si="4"/>
        <v>6.7267236543588375E-3</v>
      </c>
      <c r="I27" s="22">
        <f t="shared" si="5"/>
        <v>6.7015821050152927E-3</v>
      </c>
      <c r="J27" s="22">
        <f t="shared" si="6"/>
        <v>6.7015821050152927E-3</v>
      </c>
      <c r="K27" s="22">
        <f t="shared" si="7"/>
        <v>6.8257723606604285E-3</v>
      </c>
      <c r="L27" s="22">
        <f t="shared" si="8"/>
        <v>6.8257723606604285E-3</v>
      </c>
      <c r="M27" s="22">
        <f t="shared" si="9"/>
        <v>7.0350237684922616E-3</v>
      </c>
      <c r="N27" s="22">
        <f t="shared" si="10"/>
        <v>6.8257723606604285E-3</v>
      </c>
    </row>
    <row r="28" spans="1:14" x14ac:dyDescent="0.2">
      <c r="A28" s="19">
        <v>25</v>
      </c>
      <c r="B28" s="29">
        <f t="shared" si="1"/>
        <v>6.25</v>
      </c>
      <c r="C28" s="38">
        <v>375</v>
      </c>
      <c r="D28" s="38">
        <f t="shared" si="0"/>
        <v>6.7</v>
      </c>
      <c r="E28" s="37">
        <v>0.5</v>
      </c>
      <c r="F28" s="24">
        <f t="shared" si="2"/>
        <v>3.3333333333333333E-2</v>
      </c>
      <c r="G28" s="22">
        <f t="shared" si="3"/>
        <v>0</v>
      </c>
      <c r="H28" s="22">
        <f t="shared" si="4"/>
        <v>6.7200427407691282E-3</v>
      </c>
      <c r="I28" s="22">
        <f t="shared" si="5"/>
        <v>6.7010547366768616E-3</v>
      </c>
      <c r="J28" s="22">
        <f t="shared" si="6"/>
        <v>6.7010547366768616E-3</v>
      </c>
      <c r="K28" s="22">
        <f t="shared" si="7"/>
        <v>6.800617888528343E-3</v>
      </c>
      <c r="L28" s="22">
        <f t="shared" si="8"/>
        <v>6.800617888528343E-3</v>
      </c>
      <c r="M28" s="22">
        <f t="shared" si="9"/>
        <v>6.9791864737435514E-3</v>
      </c>
      <c r="N28" s="22">
        <f t="shared" si="10"/>
        <v>6.800617888528343E-3</v>
      </c>
    </row>
    <row r="29" spans="1:14" x14ac:dyDescent="0.2">
      <c r="A29" s="19">
        <v>26</v>
      </c>
      <c r="B29" s="29">
        <f t="shared" si="1"/>
        <v>6.5</v>
      </c>
      <c r="C29" s="38">
        <v>390</v>
      </c>
      <c r="D29" s="38">
        <f t="shared" si="0"/>
        <v>6.2</v>
      </c>
      <c r="E29" s="37">
        <v>0.5</v>
      </c>
      <c r="F29" s="24">
        <f t="shared" si="2"/>
        <v>3.3333333333333333E-2</v>
      </c>
      <c r="G29" s="22">
        <f t="shared" si="3"/>
        <v>0</v>
      </c>
      <c r="H29" s="22">
        <f t="shared" si="4"/>
        <v>6.7150320555768462E-3</v>
      </c>
      <c r="I29" s="22">
        <f t="shared" si="5"/>
        <v>6.700703157784575E-3</v>
      </c>
      <c r="J29" s="22">
        <f t="shared" si="6"/>
        <v>6.700703157784575E-3</v>
      </c>
      <c r="K29" s="22">
        <f t="shared" si="7"/>
        <v>6.7804943108226746E-3</v>
      </c>
      <c r="L29" s="22">
        <f t="shared" si="8"/>
        <v>6.7804943108226746E-3</v>
      </c>
      <c r="M29" s="22">
        <f t="shared" si="9"/>
        <v>6.9326553947862933E-3</v>
      </c>
      <c r="N29" s="22">
        <f t="shared" si="10"/>
        <v>6.7804943108226746E-3</v>
      </c>
    </row>
    <row r="30" spans="1:14" x14ac:dyDescent="0.2">
      <c r="A30" s="19">
        <v>27</v>
      </c>
      <c r="B30" s="29">
        <f t="shared" si="1"/>
        <v>6.75</v>
      </c>
      <c r="C30" s="38">
        <v>405</v>
      </c>
      <c r="D30" s="38">
        <f t="shared" si="0"/>
        <v>5.7</v>
      </c>
      <c r="E30" s="37">
        <v>0.5</v>
      </c>
      <c r="F30" s="24">
        <f t="shared" si="2"/>
        <v>3.3333333333333333E-2</v>
      </c>
      <c r="G30" s="22">
        <f t="shared" si="3"/>
        <v>0</v>
      </c>
      <c r="H30" s="22">
        <f t="shared" si="4"/>
        <v>6.7112740416826345E-3</v>
      </c>
      <c r="I30" s="22">
        <f t="shared" si="5"/>
        <v>6.7004687718563829E-3</v>
      </c>
      <c r="J30" s="22">
        <f t="shared" si="6"/>
        <v>6.7004687718563829E-3</v>
      </c>
      <c r="K30" s="22">
        <f t="shared" si="7"/>
        <v>6.7643954486581396E-3</v>
      </c>
      <c r="L30" s="22">
        <f t="shared" si="8"/>
        <v>6.7643954486581396E-3</v>
      </c>
      <c r="M30" s="22">
        <f t="shared" si="9"/>
        <v>6.8938794956552437E-3</v>
      </c>
      <c r="N30" s="22">
        <f t="shared" si="10"/>
        <v>6.7643954486581396E-3</v>
      </c>
    </row>
    <row r="31" spans="1:14" x14ac:dyDescent="0.2">
      <c r="A31" s="19">
        <v>28</v>
      </c>
      <c r="B31" s="29">
        <f t="shared" si="1"/>
        <v>7</v>
      </c>
      <c r="C31" s="38">
        <v>420</v>
      </c>
      <c r="D31" s="38">
        <f t="shared" si="0"/>
        <v>5.2</v>
      </c>
      <c r="E31" s="37">
        <v>0.5</v>
      </c>
      <c r="F31" s="24">
        <f t="shared" si="2"/>
        <v>3.3333333333333333E-2</v>
      </c>
      <c r="G31" s="22">
        <f t="shared" si="3"/>
        <v>0</v>
      </c>
      <c r="H31" s="22">
        <f t="shared" si="4"/>
        <v>6.7084555312619757E-3</v>
      </c>
      <c r="I31" s="22">
        <f t="shared" si="5"/>
        <v>6.7003125145709223E-3</v>
      </c>
      <c r="J31" s="22">
        <f t="shared" si="6"/>
        <v>6.7003125145709223E-3</v>
      </c>
      <c r="K31" s="22">
        <f t="shared" si="7"/>
        <v>6.7515163589265117E-3</v>
      </c>
      <c r="L31" s="22">
        <f t="shared" si="8"/>
        <v>6.7515163589265117E-3</v>
      </c>
      <c r="M31" s="22">
        <f t="shared" si="9"/>
        <v>6.8615662463793704E-3</v>
      </c>
      <c r="N31" s="22">
        <f t="shared" si="10"/>
        <v>6.7515163589265117E-3</v>
      </c>
    </row>
    <row r="32" spans="1:14" x14ac:dyDescent="0.2">
      <c r="A32" s="19">
        <v>29</v>
      </c>
      <c r="B32" s="29">
        <f t="shared" si="1"/>
        <v>7.25</v>
      </c>
      <c r="C32" s="38">
        <v>435</v>
      </c>
      <c r="D32" s="38">
        <f t="shared" si="0"/>
        <v>4.7</v>
      </c>
      <c r="E32" s="37">
        <v>0.5</v>
      </c>
      <c r="F32" s="24">
        <f t="shared" si="2"/>
        <v>3.3333333333333333E-2</v>
      </c>
      <c r="G32" s="22">
        <f t="shared" si="3"/>
        <v>0</v>
      </c>
      <c r="H32" s="22">
        <f t="shared" si="4"/>
        <v>6.7063416484464825E-3</v>
      </c>
      <c r="I32" s="22">
        <f t="shared" si="5"/>
        <v>6.7002083430472816E-3</v>
      </c>
      <c r="J32" s="22">
        <f t="shared" si="6"/>
        <v>6.7002083430472816E-3</v>
      </c>
      <c r="K32" s="22">
        <f t="shared" si="7"/>
        <v>6.7412130871412094E-3</v>
      </c>
      <c r="L32" s="22">
        <f t="shared" si="8"/>
        <v>6.7412130871412094E-3</v>
      </c>
      <c r="M32" s="22">
        <f t="shared" si="9"/>
        <v>6.8346385386494754E-3</v>
      </c>
      <c r="N32" s="22">
        <f t="shared" si="10"/>
        <v>6.7412130871412094E-3</v>
      </c>
    </row>
    <row r="33" spans="1:14" x14ac:dyDescent="0.2">
      <c r="A33" s="19">
        <v>30</v>
      </c>
      <c r="B33" s="29">
        <f t="shared" si="1"/>
        <v>7.5</v>
      </c>
      <c r="C33" s="38">
        <v>450</v>
      </c>
      <c r="D33" s="38">
        <f t="shared" si="0"/>
        <v>4.2</v>
      </c>
      <c r="E33" s="37">
        <v>0.5</v>
      </c>
      <c r="F33" s="24">
        <f t="shared" si="2"/>
        <v>3.3333333333333333E-2</v>
      </c>
      <c r="G33" s="22">
        <f t="shared" si="3"/>
        <v>0</v>
      </c>
      <c r="H33" s="22">
        <f t="shared" si="4"/>
        <v>6.7047562363348615E-3</v>
      </c>
      <c r="I33" s="22">
        <f t="shared" si="5"/>
        <v>6.7001388953648548E-3</v>
      </c>
      <c r="J33" s="22">
        <f t="shared" si="6"/>
        <v>6.7001388953648548E-3</v>
      </c>
      <c r="K33" s="22">
        <f t="shared" si="7"/>
        <v>6.7329704697129678E-3</v>
      </c>
      <c r="L33" s="22">
        <f t="shared" si="8"/>
        <v>6.7329704697129678E-3</v>
      </c>
      <c r="M33" s="22">
        <f t="shared" si="9"/>
        <v>6.8121987822078959E-3</v>
      </c>
      <c r="N33" s="22">
        <f t="shared" si="10"/>
        <v>6.7329704697129678E-3</v>
      </c>
    </row>
    <row r="34" spans="1:14" x14ac:dyDescent="0.2">
      <c r="A34" s="19">
        <v>31</v>
      </c>
      <c r="B34" s="29">
        <f t="shared" si="1"/>
        <v>7.75</v>
      </c>
      <c r="C34" s="38">
        <v>465</v>
      </c>
      <c r="D34" s="38">
        <f t="shared" si="0"/>
        <v>3.7</v>
      </c>
      <c r="E34" s="37">
        <v>0.5</v>
      </c>
      <c r="F34" s="24">
        <f t="shared" si="2"/>
        <v>3.3333333333333333E-2</v>
      </c>
      <c r="G34" s="22">
        <f t="shared" si="3"/>
        <v>0</v>
      </c>
      <c r="H34" s="22">
        <f t="shared" si="4"/>
        <v>6.7035671772511466E-3</v>
      </c>
      <c r="I34" s="22">
        <f t="shared" si="5"/>
        <v>6.700092596909903E-3</v>
      </c>
      <c r="J34" s="22">
        <f t="shared" si="6"/>
        <v>6.700092596909903E-3</v>
      </c>
      <c r="K34" s="22">
        <f t="shared" si="7"/>
        <v>6.7263763757703741E-3</v>
      </c>
      <c r="L34" s="22">
        <f t="shared" si="8"/>
        <v>6.7263763757703741E-3</v>
      </c>
      <c r="M34" s="22">
        <f t="shared" si="9"/>
        <v>6.793498985173247E-3</v>
      </c>
      <c r="N34" s="22">
        <f t="shared" si="10"/>
        <v>6.7263763757703741E-3</v>
      </c>
    </row>
    <row r="35" spans="1:14" x14ac:dyDescent="0.2">
      <c r="A35" s="19">
        <v>32</v>
      </c>
      <c r="B35" s="29">
        <f t="shared" si="1"/>
        <v>8</v>
      </c>
      <c r="C35" s="38">
        <v>480</v>
      </c>
      <c r="D35" s="38">
        <f>D36+E36</f>
        <v>3.2</v>
      </c>
      <c r="E35" s="37">
        <v>0.5</v>
      </c>
      <c r="F35" s="24">
        <f t="shared" si="2"/>
        <v>3.3333333333333333E-2</v>
      </c>
      <c r="G35" s="22">
        <v>0</v>
      </c>
      <c r="H35" s="22">
        <f t="shared" si="4"/>
        <v>6.7026753829383598E-3</v>
      </c>
      <c r="I35" s="22">
        <f t="shared" si="5"/>
        <v>6.7000617312732687E-3</v>
      </c>
      <c r="J35" s="22">
        <f t="shared" si="6"/>
        <v>6.7000617312732687E-3</v>
      </c>
      <c r="K35" s="22">
        <f t="shared" si="7"/>
        <v>6.7211011006162993E-3</v>
      </c>
      <c r="L35" s="22">
        <f t="shared" si="8"/>
        <v>6.7211011006162993E-3</v>
      </c>
      <c r="M35" s="22">
        <f t="shared" si="9"/>
        <v>6.7779158209777058E-3</v>
      </c>
      <c r="N35" s="22">
        <f t="shared" si="10"/>
        <v>6.7211011006162993E-3</v>
      </c>
    </row>
    <row r="36" spans="1:14" x14ac:dyDescent="0.2">
      <c r="A36" s="19">
        <v>33</v>
      </c>
      <c r="B36" s="29">
        <f t="shared" si="1"/>
        <v>8.25</v>
      </c>
      <c r="C36" s="38">
        <v>495</v>
      </c>
      <c r="D36" s="38">
        <v>3.1</v>
      </c>
      <c r="E36" s="37">
        <v>0.1</v>
      </c>
      <c r="F36" s="24">
        <f t="shared" si="2"/>
        <v>6.6666666666666671E-3</v>
      </c>
      <c r="G36" s="23"/>
      <c r="H36" s="22">
        <f t="shared" si="4"/>
        <v>6.7020065372037701E-3</v>
      </c>
      <c r="I36" s="22">
        <f t="shared" si="5"/>
        <v>6.7000411541821795E-3</v>
      </c>
      <c r="J36" s="22">
        <f t="shared" si="6"/>
        <v>6.7000411541821795E-3</v>
      </c>
      <c r="K36" s="22">
        <f t="shared" si="7"/>
        <v>6.7168808804930393E-3</v>
      </c>
      <c r="L36" s="22">
        <f t="shared" si="8"/>
        <v>6.7168808804930393E-3</v>
      </c>
      <c r="M36" s="22">
        <f t="shared" si="9"/>
        <v>6.7649298508147548E-3</v>
      </c>
      <c r="N36" s="22">
        <f t="shared" si="10"/>
        <v>6.7168808804930393E-3</v>
      </c>
    </row>
    <row r="38" spans="1:14" x14ac:dyDescent="0.2">
      <c r="A38" s="3" t="s">
        <v>14</v>
      </c>
      <c r="B38" s="1"/>
    </row>
    <row r="39" spans="1:14" x14ac:dyDescent="0.2">
      <c r="A39" s="3" t="s">
        <v>9</v>
      </c>
      <c r="B39" s="6">
        <v>0.50190000000000001</v>
      </c>
      <c r="D39" s="3" t="s">
        <v>35</v>
      </c>
      <c r="E39">
        <v>6.7999999999999996E-3</v>
      </c>
      <c r="F39" s="3" t="s">
        <v>17</v>
      </c>
    </row>
    <row r="40" spans="1:14" x14ac:dyDescent="0.2">
      <c r="A40" s="3" t="s">
        <v>10</v>
      </c>
      <c r="B40">
        <v>0.38600000000000001</v>
      </c>
      <c r="E40">
        <f>E39*3600</f>
        <v>24.479999999999997</v>
      </c>
      <c r="F40" s="3" t="s">
        <v>18</v>
      </c>
    </row>
    <row r="41" spans="1:14" x14ac:dyDescent="0.2">
      <c r="A41" s="3" t="s">
        <v>11</v>
      </c>
      <c r="B41">
        <v>0.38600000000000001</v>
      </c>
      <c r="E41" s="17">
        <f>E40*24</f>
        <v>587.52</v>
      </c>
      <c r="F41" s="3" t="s">
        <v>19</v>
      </c>
    </row>
    <row r="42" spans="1:14" x14ac:dyDescent="0.2">
      <c r="A42" s="3" t="s">
        <v>12</v>
      </c>
      <c r="B42">
        <v>0.59660000000000002</v>
      </c>
      <c r="E42" s="17"/>
      <c r="F42" s="3"/>
    </row>
    <row r="43" spans="1:14" x14ac:dyDescent="0.2">
      <c r="A43" s="3" t="s">
        <v>13</v>
      </c>
      <c r="B43">
        <v>0.59660000000000002</v>
      </c>
      <c r="E43" s="17"/>
      <c r="F43" s="3"/>
    </row>
    <row r="44" spans="1:14" x14ac:dyDescent="0.2">
      <c r="A44" s="16" t="s">
        <v>33</v>
      </c>
      <c r="B44" s="8">
        <v>0.67220000000000002</v>
      </c>
      <c r="E44" s="17"/>
      <c r="F44" s="3"/>
    </row>
    <row r="45" spans="1:14" x14ac:dyDescent="0.2">
      <c r="A45" s="3" t="s">
        <v>34</v>
      </c>
      <c r="B45">
        <v>0.59660000000000002</v>
      </c>
      <c r="E45" s="17"/>
      <c r="F45" s="3"/>
    </row>
    <row r="46" spans="1:14" ht="15" x14ac:dyDescent="0.2">
      <c r="A46" s="14" t="s">
        <v>15</v>
      </c>
      <c r="B46" s="15">
        <f>MAX(B39:B45)</f>
        <v>0.67220000000000002</v>
      </c>
    </row>
  </sheetData>
  <mergeCells count="6">
    <mergeCell ref="G1:G2"/>
    <mergeCell ref="A1:A2"/>
    <mergeCell ref="B1:B2"/>
    <mergeCell ref="C1:C2"/>
    <mergeCell ref="D1:D2"/>
    <mergeCell ref="E1:E2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HHBK 1</vt:lpstr>
      <vt:lpstr>HHBK 2</vt:lpstr>
      <vt:lpstr>HHBK 3</vt:lpstr>
      <vt:lpstr>Pinus 1</vt:lpstr>
      <vt:lpstr>Pinus 2</vt:lpstr>
      <vt:lpstr>Pinus 3</vt:lpstr>
      <vt:lpstr>HHK 1</vt:lpstr>
      <vt:lpstr>HHK 2</vt:lpstr>
      <vt:lpstr>HHK 3</vt:lpstr>
      <vt:lpstr>Semak 1</vt:lpstr>
      <vt:lpstr>Semak 2</vt:lpstr>
      <vt:lpstr>Semak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CPH2209</dc:creator>
  <cp:lastModifiedBy>LESTARININGSIH</cp:lastModifiedBy>
  <dcterms:created xsi:type="dcterms:W3CDTF">2022-06-22T21:42:41Z</dcterms:created>
  <dcterms:modified xsi:type="dcterms:W3CDTF">2023-02-14T10:35:50Z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a9fd612c12154b7fbb9025152dff3ebc</vt:lpwstr>
  </property>
</Properties>
</file>